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66925"/>
  <mc:AlternateContent xmlns:mc="http://schemas.openxmlformats.org/markup-compatibility/2006">
    <mc:Choice Requires="x15">
      <x15ac:absPath xmlns:x15ac="http://schemas.microsoft.com/office/spreadsheetml/2010/11/ac" url="C:\Users\denni\Downloads\"/>
    </mc:Choice>
  </mc:AlternateContent>
  <xr:revisionPtr revIDLastSave="0" documentId="13_ncr:1_{C7122827-E623-4B59-8EBB-A0F089FB8B14}" xr6:coauthVersionLast="36" xr6:coauthVersionMax="36" xr10:uidLastSave="{00000000-0000-0000-0000-000000000000}"/>
  <bookViews>
    <workbookView xWindow="0" yWindow="0" windowWidth="20490" windowHeight="7545" xr2:uid="{BE0D4613-3B15-4333-AFAC-7BECF5DBFFA9}"/>
  </bookViews>
  <sheets>
    <sheet name="Sheet1" sheetId="1" r:id="rId1"/>
    <sheet name="Sales Budget" sheetId="2" r:id="rId2"/>
    <sheet name="Cash Collections" sheetId="3" r:id="rId3"/>
    <sheet name="Operations Budget" sheetId="4" r:id="rId4"/>
    <sheet name="Income Statement" sheetId="5" r:id="rId5"/>
    <sheet name="Balance Sheet" sheetId="6" r:id="rId6"/>
  </sheets>
  <calcPr calcId="191029"/>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7" i="1" l="1"/>
  <c r="C26" i="1"/>
  <c r="C25" i="1"/>
  <c r="L8" i="6"/>
  <c r="L6" i="6"/>
  <c r="L5" i="6"/>
  <c r="J7" i="6"/>
  <c r="J6" i="6"/>
  <c r="J5" i="6"/>
  <c r="H10" i="6"/>
  <c r="H8" i="6"/>
  <c r="H6" i="6"/>
  <c r="H5" i="6"/>
  <c r="F7" i="6"/>
  <c r="F6" i="6"/>
  <c r="F5" i="6"/>
  <c r="D7" i="6"/>
  <c r="D6" i="6"/>
  <c r="D5" i="6"/>
  <c r="B7" i="6"/>
  <c r="B10" i="6" s="1"/>
  <c r="D8" i="6"/>
  <c r="B6" i="6"/>
  <c r="B5" i="6"/>
  <c r="C15" i="5"/>
  <c r="D15" i="5"/>
  <c r="B15" i="5"/>
  <c r="D13" i="5"/>
  <c r="C13" i="5"/>
  <c r="B13" i="5"/>
  <c r="C12" i="5"/>
  <c r="D12" i="5"/>
  <c r="C9" i="5"/>
  <c r="D9" i="5"/>
  <c r="D8" i="5"/>
  <c r="C8" i="5"/>
  <c r="B8" i="5"/>
  <c r="B12" i="5"/>
  <c r="B9" i="5"/>
  <c r="A9" i="5"/>
  <c r="A10" i="5"/>
  <c r="A11" i="5"/>
  <c r="A12" i="5"/>
  <c r="A13" i="5"/>
  <c r="C5" i="5"/>
  <c r="D5" i="5"/>
  <c r="B5" i="5"/>
  <c r="C4" i="5"/>
  <c r="D4" i="5"/>
  <c r="B4" i="5"/>
  <c r="C3" i="5"/>
  <c r="D3" i="5"/>
  <c r="B3" i="5"/>
  <c r="L10" i="6" l="1"/>
  <c r="J10" i="6"/>
  <c r="F10" i="6"/>
  <c r="D10" i="6"/>
  <c r="C35" i="4"/>
  <c r="D35" i="4"/>
  <c r="B35" i="4"/>
  <c r="C32" i="4"/>
  <c r="D32" i="4"/>
  <c r="B32" i="4"/>
  <c r="D20" i="4"/>
  <c r="E20" i="4"/>
  <c r="F20" i="4"/>
  <c r="G20" i="4"/>
  <c r="H20" i="4"/>
  <c r="I20" i="4"/>
  <c r="J20" i="4"/>
  <c r="K20" i="4"/>
  <c r="L20" i="4"/>
  <c r="M20" i="4"/>
  <c r="N20" i="4"/>
  <c r="O20" i="4"/>
  <c r="P20" i="4"/>
  <c r="Q20" i="4"/>
  <c r="R20" i="4"/>
  <c r="S20" i="4"/>
  <c r="T20" i="4"/>
  <c r="U20" i="4"/>
  <c r="V20" i="4"/>
  <c r="W20" i="4"/>
  <c r="X20" i="4"/>
  <c r="Y20" i="4"/>
  <c r="Z20" i="4"/>
  <c r="AA20" i="4"/>
  <c r="AB20" i="4"/>
  <c r="AC20" i="4"/>
  <c r="AD20" i="4"/>
  <c r="AE20" i="4"/>
  <c r="AF20" i="4"/>
  <c r="AG20" i="4"/>
  <c r="AH20" i="4"/>
  <c r="AI20" i="4"/>
  <c r="AJ20" i="4"/>
  <c r="AK20" i="4"/>
  <c r="D22" i="4"/>
  <c r="E22" i="4"/>
  <c r="F22" i="4"/>
  <c r="G22" i="4"/>
  <c r="H22" i="4"/>
  <c r="I22" i="4"/>
  <c r="J22" i="4"/>
  <c r="K22" i="4"/>
  <c r="L22" i="4"/>
  <c r="M22" i="4"/>
  <c r="N22" i="4"/>
  <c r="O22" i="4"/>
  <c r="P22" i="4"/>
  <c r="Q22" i="4"/>
  <c r="R22" i="4"/>
  <c r="S22" i="4"/>
  <c r="T22" i="4"/>
  <c r="U22" i="4"/>
  <c r="V22" i="4"/>
  <c r="W22" i="4"/>
  <c r="X22" i="4"/>
  <c r="Y22" i="4"/>
  <c r="Z22" i="4"/>
  <c r="AA22" i="4"/>
  <c r="AB22" i="4"/>
  <c r="AC22" i="4"/>
  <c r="AD22" i="4"/>
  <c r="AE22" i="4"/>
  <c r="AF22" i="4"/>
  <c r="AG22" i="4"/>
  <c r="AH22" i="4"/>
  <c r="AI22" i="4"/>
  <c r="AJ22" i="4"/>
  <c r="AK22" i="4"/>
  <c r="C20" i="4"/>
  <c r="C22" i="4"/>
  <c r="B22" i="4"/>
  <c r="B20" i="4"/>
  <c r="AK13" i="4"/>
  <c r="AL7" i="2"/>
  <c r="C7" i="2"/>
  <c r="D7" i="2"/>
  <c r="E7" i="2"/>
  <c r="F7" i="2"/>
  <c r="G7" i="2"/>
  <c r="H7" i="2"/>
  <c r="I7" i="2"/>
  <c r="J7" i="2"/>
  <c r="K7" i="2"/>
  <c r="L7" i="2"/>
  <c r="M7" i="2"/>
  <c r="N7" i="2"/>
  <c r="O7" i="2"/>
  <c r="P7" i="2"/>
  <c r="Q7" i="2"/>
  <c r="R7" i="2"/>
  <c r="S7" i="2"/>
  <c r="T7" i="2"/>
  <c r="U7" i="2"/>
  <c r="V7" i="2"/>
  <c r="W7" i="2"/>
  <c r="X7" i="2"/>
  <c r="Y7" i="2"/>
  <c r="Z7" i="2"/>
  <c r="AA7" i="2"/>
  <c r="AB7" i="2"/>
  <c r="AC7" i="2"/>
  <c r="AD7" i="2"/>
  <c r="AE7" i="2"/>
  <c r="AF7" i="2"/>
  <c r="AG7" i="2"/>
  <c r="AH7" i="2"/>
  <c r="AI7" i="2"/>
  <c r="AJ7" i="2"/>
  <c r="AK7" i="2"/>
  <c r="B7" i="2"/>
  <c r="AK6" i="2"/>
  <c r="AJ6" i="2"/>
  <c r="AJ4" i="4" s="1"/>
  <c r="AJ11" i="4" s="1"/>
  <c r="AJ12" i="4" s="1"/>
  <c r="AI6" i="2"/>
  <c r="AI4" i="4" s="1"/>
  <c r="AH6" i="2"/>
  <c r="AH4" i="4" s="1"/>
  <c r="AH11" i="4" s="1"/>
  <c r="AH12" i="4" s="1"/>
  <c r="AG6" i="2"/>
  <c r="AF6" i="2"/>
  <c r="AF4" i="4" s="1"/>
  <c r="AF11" i="4" s="1"/>
  <c r="AF12" i="4" s="1"/>
  <c r="AE6" i="2"/>
  <c r="AE4" i="4" s="1"/>
  <c r="AD6" i="2"/>
  <c r="AD4" i="4" s="1"/>
  <c r="AD11" i="4" s="1"/>
  <c r="AD12" i="4" s="1"/>
  <c r="AC6" i="2"/>
  <c r="AB6" i="2"/>
  <c r="AB4" i="4" s="1"/>
  <c r="AB11" i="4" s="1"/>
  <c r="AB12" i="4" s="1"/>
  <c r="AA6" i="2"/>
  <c r="AA4" i="4" s="1"/>
  <c r="AA11" i="4" s="1"/>
  <c r="AA12" i="4" s="1"/>
  <c r="Z6" i="2"/>
  <c r="Z4" i="4" s="1"/>
  <c r="Z11" i="4" s="1"/>
  <c r="Z12" i="4" s="1"/>
  <c r="Y6" i="2"/>
  <c r="X6" i="2"/>
  <c r="X4" i="4" s="1"/>
  <c r="X11" i="4" s="1"/>
  <c r="X12" i="4" s="1"/>
  <c r="W6" i="2"/>
  <c r="W4" i="4" s="1"/>
  <c r="V6" i="2"/>
  <c r="V4" i="4" s="1"/>
  <c r="V11" i="4" s="1"/>
  <c r="V12" i="4" s="1"/>
  <c r="U6" i="2"/>
  <c r="T6" i="2"/>
  <c r="T4" i="4" s="1"/>
  <c r="T11" i="4" s="1"/>
  <c r="T12" i="4" s="1"/>
  <c r="S6" i="2"/>
  <c r="S4" i="4" s="1"/>
  <c r="S11" i="4" s="1"/>
  <c r="S12" i="4" s="1"/>
  <c r="R6" i="2"/>
  <c r="R4" i="4" s="1"/>
  <c r="R11" i="4" s="1"/>
  <c r="R12" i="4" s="1"/>
  <c r="Q6" i="2"/>
  <c r="P6" i="2"/>
  <c r="P4" i="4" s="1"/>
  <c r="P11" i="4" s="1"/>
  <c r="P12" i="4" s="1"/>
  <c r="O6" i="2"/>
  <c r="O4" i="4" s="1"/>
  <c r="N6" i="2"/>
  <c r="N4" i="4" s="1"/>
  <c r="N11" i="4" s="1"/>
  <c r="N12" i="4" s="1"/>
  <c r="M6" i="2"/>
  <c r="L6" i="2"/>
  <c r="L4" i="4" s="1"/>
  <c r="L11" i="4" s="1"/>
  <c r="L12" i="4" s="1"/>
  <c r="K6" i="2"/>
  <c r="K4" i="4" s="1"/>
  <c r="J6" i="2"/>
  <c r="J4" i="4" s="1"/>
  <c r="J11" i="4" s="1"/>
  <c r="J12" i="4" s="1"/>
  <c r="I6" i="2"/>
  <c r="H6" i="2"/>
  <c r="H4" i="4" s="1"/>
  <c r="H11" i="4" s="1"/>
  <c r="H12" i="4" s="1"/>
  <c r="G6" i="2"/>
  <c r="G4" i="4" s="1"/>
  <c r="G11" i="4" s="1"/>
  <c r="G12" i="4" s="1"/>
  <c r="F6" i="2"/>
  <c r="F4" i="4" s="1"/>
  <c r="F11" i="4" s="1"/>
  <c r="F12" i="4" s="1"/>
  <c r="E6" i="2"/>
  <c r="D6" i="2"/>
  <c r="D4" i="4" s="1"/>
  <c r="D11" i="4" s="1"/>
  <c r="D12" i="4" s="1"/>
  <c r="C6" i="2"/>
  <c r="C4" i="4" s="1"/>
  <c r="B6" i="2"/>
  <c r="B4" i="4" s="1"/>
  <c r="D17" i="1"/>
  <c r="E17" i="1"/>
  <c r="C17" i="1"/>
  <c r="K13" i="4" l="1"/>
  <c r="L14" i="4" s="1"/>
  <c r="S13" i="4"/>
  <c r="T14" i="4" s="1"/>
  <c r="AA13" i="4"/>
  <c r="AB14" i="4" s="1"/>
  <c r="AE13" i="4"/>
  <c r="AF14" i="4" s="1"/>
  <c r="AC13" i="4"/>
  <c r="AD14" i="4" s="1"/>
  <c r="M13" i="4"/>
  <c r="N14" i="4" s="1"/>
  <c r="Y13" i="4"/>
  <c r="Z14" i="4" s="1"/>
  <c r="I13" i="4"/>
  <c r="J14" i="4" s="1"/>
  <c r="C13" i="4"/>
  <c r="D14" i="4" s="1"/>
  <c r="O13" i="4"/>
  <c r="P14" i="4" s="1"/>
  <c r="W13" i="4"/>
  <c r="X14" i="4" s="1"/>
  <c r="AI13" i="4"/>
  <c r="AJ14" i="4" s="1"/>
  <c r="U13" i="4"/>
  <c r="V14" i="4" s="1"/>
  <c r="E13" i="4"/>
  <c r="F14" i="4" s="1"/>
  <c r="G13" i="4"/>
  <c r="H14" i="4" s="1"/>
  <c r="C7" i="4"/>
  <c r="C11" i="4"/>
  <c r="C12" i="4" s="1"/>
  <c r="F13" i="4"/>
  <c r="G14" i="4" s="1"/>
  <c r="K7" i="4"/>
  <c r="K11" i="4"/>
  <c r="K12" i="4" s="1"/>
  <c r="O7" i="4"/>
  <c r="O11" i="4"/>
  <c r="O12" i="4" s="1"/>
  <c r="R13" i="4"/>
  <c r="S14" i="4" s="1"/>
  <c r="W7" i="4"/>
  <c r="W11" i="4"/>
  <c r="W12" i="4" s="1"/>
  <c r="Z13" i="4"/>
  <c r="AA14" i="4" s="1"/>
  <c r="AE7" i="4"/>
  <c r="AE11" i="4"/>
  <c r="AE12" i="4" s="1"/>
  <c r="AI7" i="4"/>
  <c r="AI11" i="4"/>
  <c r="AI12" i="4" s="1"/>
  <c r="AG13" i="4"/>
  <c r="AH14" i="4" s="1"/>
  <c r="Q13" i="4"/>
  <c r="R14" i="4" s="1"/>
  <c r="R15" i="4" s="1"/>
  <c r="AI8" i="2"/>
  <c r="AE8" i="2"/>
  <c r="AA8" i="2"/>
  <c r="W8" i="2"/>
  <c r="S8" i="2"/>
  <c r="O8" i="2"/>
  <c r="K8" i="2"/>
  <c r="G8" i="2"/>
  <c r="C8" i="2"/>
  <c r="E4" i="4"/>
  <c r="E11" i="4" s="1"/>
  <c r="E12" i="4" s="1"/>
  <c r="E8" i="2"/>
  <c r="M4" i="4"/>
  <c r="M11" i="4" s="1"/>
  <c r="M12" i="4" s="1"/>
  <c r="M8" i="2"/>
  <c r="U4" i="4"/>
  <c r="U11" i="4" s="1"/>
  <c r="U12" i="4" s="1"/>
  <c r="U8" i="2"/>
  <c r="AC4" i="4"/>
  <c r="AC11" i="4" s="1"/>
  <c r="AC12" i="4" s="1"/>
  <c r="AC8" i="2"/>
  <c r="AK4" i="4"/>
  <c r="AK11" i="4" s="1"/>
  <c r="AK12" i="4" s="1"/>
  <c r="AJ13" i="4" s="1"/>
  <c r="AK14" i="4" s="1"/>
  <c r="AK8" i="2"/>
  <c r="B11" i="4"/>
  <c r="B7" i="4"/>
  <c r="E5" i="4"/>
  <c r="F7" i="4"/>
  <c r="I5" i="4"/>
  <c r="J7" i="4"/>
  <c r="M5" i="4"/>
  <c r="N7" i="4"/>
  <c r="Q5" i="4"/>
  <c r="R7" i="4"/>
  <c r="U5" i="4"/>
  <c r="V7" i="4"/>
  <c r="Y5" i="4"/>
  <c r="Z7" i="4"/>
  <c r="AC5" i="4"/>
  <c r="AD7" i="4"/>
  <c r="AG5" i="4"/>
  <c r="AH7" i="4"/>
  <c r="D7" i="4"/>
  <c r="C5" i="4"/>
  <c r="C6" i="4" s="1"/>
  <c r="H7" i="4"/>
  <c r="G5" i="4"/>
  <c r="G6" i="4" s="1"/>
  <c r="L7" i="4"/>
  <c r="K5" i="4"/>
  <c r="K6" i="4" s="1"/>
  <c r="P7" i="4"/>
  <c r="O5" i="4"/>
  <c r="O6" i="4" s="1"/>
  <c r="O8" i="4" s="1"/>
  <c r="O19" i="4" s="1"/>
  <c r="O21" i="4" s="1"/>
  <c r="O23" i="4" s="1"/>
  <c r="T7" i="4"/>
  <c r="S5" i="4"/>
  <c r="S6" i="4" s="1"/>
  <c r="X7" i="4"/>
  <c r="W5" i="4"/>
  <c r="W6" i="4" s="1"/>
  <c r="AB7" i="4"/>
  <c r="AA5" i="4"/>
  <c r="AA6" i="4" s="1"/>
  <c r="AF7" i="4"/>
  <c r="AE5" i="4"/>
  <c r="AE6" i="4" s="1"/>
  <c r="AJ7" i="4"/>
  <c r="AI5" i="4"/>
  <c r="I4" i="4"/>
  <c r="I11" i="4" s="1"/>
  <c r="I12" i="4" s="1"/>
  <c r="I8" i="2"/>
  <c r="Q4" i="4"/>
  <c r="Q11" i="4" s="1"/>
  <c r="Q12" i="4" s="1"/>
  <c r="Q8" i="2"/>
  <c r="Y4" i="4"/>
  <c r="Y11" i="4" s="1"/>
  <c r="Y12" i="4" s="1"/>
  <c r="Y8" i="2"/>
  <c r="AG4" i="4"/>
  <c r="AG11" i="4" s="1"/>
  <c r="AG12" i="4" s="1"/>
  <c r="AG8" i="2"/>
  <c r="AI6" i="4"/>
  <c r="AA7" i="4"/>
  <c r="S7" i="4"/>
  <c r="G7" i="4"/>
  <c r="B8" i="2"/>
  <c r="AH8" i="2"/>
  <c r="AD8" i="2"/>
  <c r="Z8" i="2"/>
  <c r="V8" i="2"/>
  <c r="R8" i="2"/>
  <c r="N8" i="2"/>
  <c r="J8" i="2"/>
  <c r="F8" i="2"/>
  <c r="AL6" i="2"/>
  <c r="AL8" i="2" s="1"/>
  <c r="B5" i="4"/>
  <c r="B6" i="4" s="1"/>
  <c r="AH5" i="4"/>
  <c r="AH6" i="4" s="1"/>
  <c r="AH8" i="4" s="1"/>
  <c r="AH19" i="4" s="1"/>
  <c r="AH21" i="4" s="1"/>
  <c r="AH23" i="4" s="1"/>
  <c r="AD5" i="4"/>
  <c r="AD6" i="4" s="1"/>
  <c r="Z5" i="4"/>
  <c r="Z6" i="4" s="1"/>
  <c r="V5" i="4"/>
  <c r="V6" i="4" s="1"/>
  <c r="R5" i="4"/>
  <c r="R6" i="4" s="1"/>
  <c r="R8" i="4" s="1"/>
  <c r="R19" i="4" s="1"/>
  <c r="R21" i="4" s="1"/>
  <c r="R23" i="4" s="1"/>
  <c r="N5" i="4"/>
  <c r="N6" i="4" s="1"/>
  <c r="J5" i="4"/>
  <c r="J6" i="4" s="1"/>
  <c r="F5" i="4"/>
  <c r="F6" i="4" s="1"/>
  <c r="AJ8" i="2"/>
  <c r="AI6" i="3" s="1"/>
  <c r="AF8" i="2"/>
  <c r="AB8" i="2"/>
  <c r="X8" i="2"/>
  <c r="W6" i="3" s="1"/>
  <c r="T8" i="2"/>
  <c r="S6" i="3" s="1"/>
  <c r="P8" i="2"/>
  <c r="L8" i="2"/>
  <c r="H8" i="2"/>
  <c r="G6" i="3" s="1"/>
  <c r="D8" i="2"/>
  <c r="V8" i="4" l="1"/>
  <c r="V19" i="4" s="1"/>
  <c r="V21" i="4" s="1"/>
  <c r="V23" i="4" s="1"/>
  <c r="AA15" i="4"/>
  <c r="AE8" i="4"/>
  <c r="AE19" i="4" s="1"/>
  <c r="AE21" i="4" s="1"/>
  <c r="AE23" i="4" s="1"/>
  <c r="D28" i="4"/>
  <c r="J8" i="4"/>
  <c r="J19" i="4" s="1"/>
  <c r="J21" i="4" s="1"/>
  <c r="J23" i="4" s="1"/>
  <c r="Z8" i="4"/>
  <c r="Z19" i="4" s="1"/>
  <c r="Z21" i="4" s="1"/>
  <c r="Z23" i="4" s="1"/>
  <c r="C28" i="4"/>
  <c r="A6" i="3"/>
  <c r="B28" i="4"/>
  <c r="F8" i="4"/>
  <c r="F19" i="4" s="1"/>
  <c r="F21" i="4" s="1"/>
  <c r="F23" i="4" s="1"/>
  <c r="W8" i="4"/>
  <c r="W19" i="4" s="1"/>
  <c r="W21" i="4" s="1"/>
  <c r="W23" i="4" s="1"/>
  <c r="N8" i="4"/>
  <c r="N19" i="4" s="1"/>
  <c r="N21" i="4" s="1"/>
  <c r="N23" i="4" s="1"/>
  <c r="C8" i="4"/>
  <c r="C19" i="4" s="1"/>
  <c r="C21" i="4" s="1"/>
  <c r="C23" i="4" s="1"/>
  <c r="Z6" i="3"/>
  <c r="G8" i="4"/>
  <c r="G19" i="4" s="1"/>
  <c r="G21" i="4" s="1"/>
  <c r="G23" i="4" s="1"/>
  <c r="F15" i="4"/>
  <c r="K6" i="3"/>
  <c r="AA6" i="3"/>
  <c r="R6" i="3"/>
  <c r="AH6" i="3"/>
  <c r="AA8" i="4"/>
  <c r="AA19" i="4" s="1"/>
  <c r="AA21" i="4" s="1"/>
  <c r="AA23" i="4" s="1"/>
  <c r="AL4" i="4"/>
  <c r="AK5" i="4" s="1"/>
  <c r="AB6" i="3"/>
  <c r="L6" i="3"/>
  <c r="AK15" i="4"/>
  <c r="B8" i="4"/>
  <c r="B19" i="4" s="1"/>
  <c r="AD8" i="4"/>
  <c r="AD19" i="4" s="1"/>
  <c r="AD21" i="4" s="1"/>
  <c r="AD23" i="4" s="1"/>
  <c r="E6" i="3"/>
  <c r="U6" i="3"/>
  <c r="X13" i="4"/>
  <c r="H13" i="4"/>
  <c r="AB13" i="4"/>
  <c r="L13" i="4"/>
  <c r="AD13" i="4"/>
  <c r="V13" i="4"/>
  <c r="N13" i="4"/>
  <c r="G15" i="4"/>
  <c r="AJ15" i="4"/>
  <c r="K8" i="4"/>
  <c r="K19" i="4" s="1"/>
  <c r="K21" i="4" s="1"/>
  <c r="K23" i="4" s="1"/>
  <c r="Z15" i="4"/>
  <c r="O6" i="3"/>
  <c r="AE6" i="3"/>
  <c r="AI8" i="4"/>
  <c r="AI19" i="4" s="1"/>
  <c r="AI21" i="4" s="1"/>
  <c r="AI23" i="4" s="1"/>
  <c r="AF13" i="4"/>
  <c r="P13" i="4"/>
  <c r="B12" i="4"/>
  <c r="AL11" i="4"/>
  <c r="T13" i="4"/>
  <c r="D13" i="4"/>
  <c r="AH13" i="4"/>
  <c r="S15" i="4"/>
  <c r="J13" i="4"/>
  <c r="B13" i="4"/>
  <c r="AF5" i="4"/>
  <c r="AF6" i="4" s="1"/>
  <c r="AF8" i="4" s="1"/>
  <c r="AF19" i="4" s="1"/>
  <c r="AF21" i="4" s="1"/>
  <c r="AF23" i="4" s="1"/>
  <c r="AG7" i="4"/>
  <c r="AG6" i="4"/>
  <c r="P5" i="4"/>
  <c r="P6" i="4" s="1"/>
  <c r="P8" i="4" s="1"/>
  <c r="P19" i="4" s="1"/>
  <c r="P21" i="4" s="1"/>
  <c r="P23" i="4" s="1"/>
  <c r="Q7" i="4"/>
  <c r="Q6" i="4"/>
  <c r="Y6" i="3"/>
  <c r="B6" i="3"/>
  <c r="X6" i="3"/>
  <c r="L5" i="4"/>
  <c r="L6" i="4" s="1"/>
  <c r="L8" i="4" s="1"/>
  <c r="L19" i="4" s="1"/>
  <c r="L21" i="4" s="1"/>
  <c r="L23" i="4" s="1"/>
  <c r="M7" i="4"/>
  <c r="M6" i="4"/>
  <c r="M6" i="3"/>
  <c r="AC6" i="3"/>
  <c r="F6" i="3"/>
  <c r="AD6" i="3"/>
  <c r="X5" i="4"/>
  <c r="X6" i="4" s="1"/>
  <c r="X8" i="4" s="1"/>
  <c r="X19" i="4" s="1"/>
  <c r="X21" i="4" s="1"/>
  <c r="X23" i="4" s="1"/>
  <c r="Y7" i="4"/>
  <c r="Y6" i="4"/>
  <c r="H5" i="4"/>
  <c r="H6" i="4" s="1"/>
  <c r="H8" i="4" s="1"/>
  <c r="H19" i="4" s="1"/>
  <c r="H21" i="4" s="1"/>
  <c r="H23" i="4" s="1"/>
  <c r="I7" i="4"/>
  <c r="I6" i="4"/>
  <c r="S8" i="4"/>
  <c r="S19" i="4" s="1"/>
  <c r="S21" i="4" s="1"/>
  <c r="S23" i="4" s="1"/>
  <c r="AJ6" i="3"/>
  <c r="T6" i="3"/>
  <c r="D6" i="3"/>
  <c r="I6" i="3"/>
  <c r="V6" i="3"/>
  <c r="H6" i="3"/>
  <c r="AB5" i="4"/>
  <c r="AB6" i="4" s="1"/>
  <c r="AB8" i="4" s="1"/>
  <c r="AB19" i="4" s="1"/>
  <c r="AB21" i="4" s="1"/>
  <c r="AB23" i="4" s="1"/>
  <c r="AC7" i="4"/>
  <c r="AC6" i="4"/>
  <c r="C6" i="3"/>
  <c r="Q6" i="3"/>
  <c r="AG6" i="3"/>
  <c r="J6" i="3"/>
  <c r="AF6" i="3"/>
  <c r="P6" i="3"/>
  <c r="N6" i="3"/>
  <c r="AJ5" i="4"/>
  <c r="AJ6" i="4" s="1"/>
  <c r="AJ8" i="4" s="1"/>
  <c r="AJ19" i="4" s="1"/>
  <c r="AJ21" i="4" s="1"/>
  <c r="AJ23" i="4" s="1"/>
  <c r="AK7" i="4"/>
  <c r="AK6" i="4"/>
  <c r="T5" i="4"/>
  <c r="T6" i="4" s="1"/>
  <c r="T8" i="4" s="1"/>
  <c r="T19" i="4" s="1"/>
  <c r="T21" i="4" s="1"/>
  <c r="T23" i="4" s="1"/>
  <c r="U7" i="4"/>
  <c r="U6" i="4"/>
  <c r="D5" i="4"/>
  <c r="D6" i="4" s="1"/>
  <c r="D8" i="4" s="1"/>
  <c r="D19" i="4" s="1"/>
  <c r="D21" i="4" s="1"/>
  <c r="D23" i="4" s="1"/>
  <c r="E7" i="4"/>
  <c r="E6" i="4"/>
  <c r="B21" i="4" l="1"/>
  <c r="Y8" i="4"/>
  <c r="Y19" i="4" s="1"/>
  <c r="Y21" i="4" s="1"/>
  <c r="Y23" i="4" s="1"/>
  <c r="AG8" i="4"/>
  <c r="AG19" i="4" s="1"/>
  <c r="AG21" i="4" s="1"/>
  <c r="AG23" i="4" s="1"/>
  <c r="U8" i="4"/>
  <c r="U19" i="4" s="1"/>
  <c r="U21" i="4" s="1"/>
  <c r="U23" i="4" s="1"/>
  <c r="M8" i="4"/>
  <c r="M19" i="4" s="1"/>
  <c r="M21" i="4" s="1"/>
  <c r="M23" i="4" s="1"/>
  <c r="AK6" i="3"/>
  <c r="AC14" i="4"/>
  <c r="AC15" i="4" s="1"/>
  <c r="AB15" i="4"/>
  <c r="Y14" i="4"/>
  <c r="Y15" i="4" s="1"/>
  <c r="X15" i="4"/>
  <c r="E14" i="4"/>
  <c r="E15" i="4" s="1"/>
  <c r="D15" i="4"/>
  <c r="AG14" i="4"/>
  <c r="AG15" i="4" s="1"/>
  <c r="AF15" i="4"/>
  <c r="B15" i="4"/>
  <c r="C14" i="4"/>
  <c r="C15" i="4" s="1"/>
  <c r="AL13" i="4"/>
  <c r="U14" i="4"/>
  <c r="U15" i="4" s="1"/>
  <c r="T15" i="4"/>
  <c r="Q14" i="4"/>
  <c r="Q15" i="4" s="1"/>
  <c r="P15" i="4"/>
  <c r="O14" i="4"/>
  <c r="O15" i="4" s="1"/>
  <c r="N15" i="4"/>
  <c r="AE14" i="4"/>
  <c r="AE15" i="4" s="1"/>
  <c r="AD15" i="4"/>
  <c r="AL6" i="4"/>
  <c r="K14" i="4"/>
  <c r="K15" i="4" s="1"/>
  <c r="J15" i="4"/>
  <c r="W14" i="4"/>
  <c r="W15" i="4" s="1"/>
  <c r="V15" i="4"/>
  <c r="AK8" i="4"/>
  <c r="AK19" i="4" s="1"/>
  <c r="AK21" i="4" s="1"/>
  <c r="AK23" i="4" s="1"/>
  <c r="Q8" i="4"/>
  <c r="Q19" i="4" s="1"/>
  <c r="Q21" i="4" s="1"/>
  <c r="Q23" i="4" s="1"/>
  <c r="AI14" i="4"/>
  <c r="AI15" i="4" s="1"/>
  <c r="AH15" i="4"/>
  <c r="M14" i="4"/>
  <c r="M15" i="4" s="1"/>
  <c r="L15" i="4"/>
  <c r="I14" i="4"/>
  <c r="I15" i="4" s="1"/>
  <c r="H15" i="4"/>
  <c r="I8" i="4"/>
  <c r="I19" i="4" s="1"/>
  <c r="I21" i="4" s="1"/>
  <c r="I23" i="4" s="1"/>
  <c r="E8" i="4"/>
  <c r="E19" i="4" s="1"/>
  <c r="E21" i="4" s="1"/>
  <c r="E23" i="4" s="1"/>
  <c r="AC8" i="4"/>
  <c r="AC19" i="4" s="1"/>
  <c r="AC21" i="4" s="1"/>
  <c r="AC23" i="4" s="1"/>
  <c r="C31" i="4" l="1"/>
  <c r="D31" i="4"/>
  <c r="D30" i="4"/>
  <c r="D36" i="4" s="1"/>
  <c r="D38" i="4" s="1"/>
  <c r="C30" i="4"/>
  <c r="AL19" i="4"/>
  <c r="B30" i="4"/>
  <c r="AL21" i="4"/>
  <c r="B23" i="4"/>
  <c r="AL8" i="4"/>
  <c r="AL15" i="4"/>
  <c r="C36" i="4" l="1"/>
  <c r="C38" i="4" s="1"/>
  <c r="AL23" i="4"/>
  <c r="B31" i="4"/>
  <c r="B36" i="4" s="1"/>
  <c r="B38" i="4" s="1"/>
</calcChain>
</file>

<file path=xl/sharedStrings.xml><?xml version="1.0" encoding="utf-8"?>
<sst xmlns="http://schemas.openxmlformats.org/spreadsheetml/2006/main" count="224" uniqueCount="115">
  <si>
    <t>BEAUTIFY COMETICS MANUFACTURING</t>
  </si>
  <si>
    <t>Year</t>
  </si>
  <si>
    <t>Month</t>
  </si>
  <si>
    <t>jan</t>
  </si>
  <si>
    <t>feb</t>
  </si>
  <si>
    <t>mar</t>
  </si>
  <si>
    <t>apr</t>
  </si>
  <si>
    <t>may</t>
  </si>
  <si>
    <t>jun</t>
  </si>
  <si>
    <t>jul</t>
  </si>
  <si>
    <t>aug</t>
  </si>
  <si>
    <t>sep</t>
  </si>
  <si>
    <t>oct</t>
  </si>
  <si>
    <t>nov</t>
  </si>
  <si>
    <t>dec</t>
  </si>
  <si>
    <t>Beautify Cometics Manufacturing</t>
  </si>
  <si>
    <t>Sales Budget</t>
  </si>
  <si>
    <t>Year Ending December 31, 2024</t>
  </si>
  <si>
    <t>Budgeted Unit Sales</t>
  </si>
  <si>
    <t>Total</t>
  </si>
  <si>
    <t>Budgeted Selling Price</t>
  </si>
  <si>
    <t>Keeping factors of production constant, one unit sells for:</t>
  </si>
  <si>
    <t>Budgeted Sales</t>
  </si>
  <si>
    <t>This company will deal with manufacturing of nail polish for the beauty industry</t>
  </si>
  <si>
    <t>Projected Sales Collections</t>
  </si>
  <si>
    <t>Current Month</t>
  </si>
  <si>
    <t>Next Month</t>
  </si>
  <si>
    <t>Following Month</t>
  </si>
  <si>
    <t>Jan</t>
  </si>
  <si>
    <t>Feb</t>
  </si>
  <si>
    <t>Mar</t>
  </si>
  <si>
    <t>Apr</t>
  </si>
  <si>
    <t>May</t>
  </si>
  <si>
    <t>Jun</t>
  </si>
  <si>
    <t>Jul</t>
  </si>
  <si>
    <t>Aug</t>
  </si>
  <si>
    <t>Sep</t>
  </si>
  <si>
    <t>Oct</t>
  </si>
  <si>
    <t>Nov</t>
  </si>
  <si>
    <t>Dec</t>
  </si>
  <si>
    <t>Cash Collections Budget</t>
  </si>
  <si>
    <t>The company will maintain an ending inventory of</t>
  </si>
  <si>
    <t>following month's sales</t>
  </si>
  <si>
    <t>Budgeted Ending Inventory</t>
  </si>
  <si>
    <t>Total Units</t>
  </si>
  <si>
    <t>Less Beginning Inventory</t>
  </si>
  <si>
    <t>Total Budgeted Inventory</t>
  </si>
  <si>
    <t>Direct Material Budget</t>
  </si>
  <si>
    <t>Budgeted Units</t>
  </si>
  <si>
    <t>To produce Nail polish, the following is required:</t>
  </si>
  <si>
    <t>Brush</t>
  </si>
  <si>
    <t>Polish Filler</t>
  </si>
  <si>
    <t>Chemicals per bottle</t>
  </si>
  <si>
    <t>Bottle Cost</t>
  </si>
  <si>
    <t>Current Month Direct Material Required</t>
  </si>
  <si>
    <t>Ending Inventory Direct Material Required</t>
  </si>
  <si>
    <t>of following months sales</t>
  </si>
  <si>
    <t>The company will maintain direct material ending inventory of</t>
  </si>
  <si>
    <t>Less Beginning Direct Material Inventory</t>
  </si>
  <si>
    <t>Direct Material purchases</t>
  </si>
  <si>
    <t>Production Budget</t>
  </si>
  <si>
    <t>Particulars</t>
  </si>
  <si>
    <t xml:space="preserve">Labor cost is </t>
  </si>
  <si>
    <t>per hour</t>
  </si>
  <si>
    <t>It takes roughly</t>
  </si>
  <si>
    <t>Direct Labor Budget</t>
  </si>
  <si>
    <t>Budgeted Production</t>
  </si>
  <si>
    <t>Labor hours per unit</t>
  </si>
  <si>
    <t>Total labor hours</t>
  </si>
  <si>
    <t>Budgeted Labor Rate</t>
  </si>
  <si>
    <t>Total Budgeted Labor</t>
  </si>
  <si>
    <t>Operating Budget</t>
  </si>
  <si>
    <t>Revenue</t>
  </si>
  <si>
    <t>hours to do a bottle</t>
  </si>
  <si>
    <t>COGS</t>
  </si>
  <si>
    <t>Labor costs</t>
  </si>
  <si>
    <t>Rent Costs</t>
  </si>
  <si>
    <t>Rent cost is fixed at</t>
  </si>
  <si>
    <t>per year</t>
  </si>
  <si>
    <t xml:space="preserve">Other expenses sum up to </t>
  </si>
  <si>
    <t>Other Expenses</t>
  </si>
  <si>
    <t>Total Expenses</t>
  </si>
  <si>
    <t>Net Profits</t>
  </si>
  <si>
    <t>Income Statement</t>
  </si>
  <si>
    <t>Supplies</t>
  </si>
  <si>
    <t>Advertising</t>
  </si>
  <si>
    <t>Sales</t>
  </si>
  <si>
    <t>GrossProfit</t>
  </si>
  <si>
    <t>Operating Expenses</t>
  </si>
  <si>
    <t>Labor Costs</t>
  </si>
  <si>
    <t>Net Profit</t>
  </si>
  <si>
    <t>Balance Sheet</t>
  </si>
  <si>
    <t>As at 31 Dec 2022</t>
  </si>
  <si>
    <t>As at 31 Dec 2023</t>
  </si>
  <si>
    <t>As at 31 Dec 2024</t>
  </si>
  <si>
    <t>Assets</t>
  </si>
  <si>
    <t>Liabilities</t>
  </si>
  <si>
    <t>Cash</t>
  </si>
  <si>
    <t>Accounts Receivable</t>
  </si>
  <si>
    <t>Equipment</t>
  </si>
  <si>
    <t>Accounts Payable</t>
  </si>
  <si>
    <t>Equity</t>
  </si>
  <si>
    <t>Total Assets</t>
  </si>
  <si>
    <t>Total Liabilities</t>
  </si>
  <si>
    <t>Inventory</t>
  </si>
  <si>
    <t>Retained Earnings</t>
  </si>
  <si>
    <t>Expenses payable</t>
  </si>
  <si>
    <t>Profitability Ratio</t>
  </si>
  <si>
    <t>Profit Margin</t>
  </si>
  <si>
    <t>Return on Equity</t>
  </si>
  <si>
    <t xml:space="preserve">Starting a business in the beauty sector has its risk and rewards. Despite it being heavily regulated due to its interaction with human health, having the right tools for the job will get you profits like never seen before. The industry is still growing and expected to reach $21060 million by 2027. Beauty cosmetics manufacturing will be completely self sufficient, fromproduction to sales of the nail polish and will have aprofitability ratio of 83%. This is because the cost of production of the product is relatively low and the main focus is appearances of the product and advertising. </t>
  </si>
  <si>
    <t>References</t>
  </si>
  <si>
    <r>
      <t>Global nail polish market insight: 2021-2027: Estimated to reach USD 21060 million (growing at a CAGR of 8.5%): During Forecast Period</t>
    </r>
    <r>
      <rPr>
        <sz val="11"/>
        <color theme="1"/>
        <rFont val="Calibri"/>
        <family val="2"/>
        <scheme val="minor"/>
      </rPr>
      <t>. WBOC TV. (n.d.). Retrieved December 6, 2021, from https://www.wboc.com/story/44520151/global-nail-polish-market-insight-2021-2027-estimated-to-reach-usd-21060-million-growing-at-a-cagr-of-85-during-forecast-period.</t>
    </r>
  </si>
  <si>
    <r>
      <t xml:space="preserve">Kamboj, P. author B. A., Ajay Kamboj He is Pharma Entrepreneur having a Ayurvedic Start-up. He loves to share his experience and knowledge what he acquire during his professional life. He is full time blogger, Kamboj, A., He is Pharma Entrepreneur having a Ayurvedic Start-up. He loves to share his experience and knowledge what he acquire during his professional life. He is full time blogger, →, V. A., Pankajsays: Asrafsays: Agrawalsays:, S., Barhatesays:, S., Ridhikasays: Raisays:, J., Kingsleysays:, O., Singhsays:, J., Ajay Kambojsays: October 9 at 3:38 am Get a premises at own or rented in industrial area, Kambojsays:, A., Author, P., &amp; Name. (n.d.). </t>
    </r>
    <r>
      <rPr>
        <i/>
        <sz val="11"/>
        <color theme="1"/>
        <rFont val="Calibri"/>
        <family val="2"/>
        <scheme val="minor"/>
      </rPr>
      <t>How to start a cosmetic manufacturing unit?</t>
    </r>
    <r>
      <rPr>
        <sz val="11"/>
        <color theme="1"/>
        <rFont val="Calibri"/>
        <family val="2"/>
        <scheme val="minor"/>
      </rPr>
      <t xml:space="preserve"> Pharma Franchise Help. Retrieved December 6, 2021, from https://pharmafranchisehelp.com/start-cosmetic-manufacturing-company/.</t>
    </r>
  </si>
  <si>
    <r>
      <t xml:space="preserve">Virgin-Dev@inviqa.com. (2018, November 29). </t>
    </r>
    <r>
      <rPr>
        <i/>
        <sz val="11"/>
        <color theme="1"/>
        <rFont val="Calibri"/>
        <family val="2"/>
        <scheme val="minor"/>
      </rPr>
      <t>How to create realistic financial projections for your first year in business</t>
    </r>
    <r>
      <rPr>
        <sz val="11"/>
        <color theme="1"/>
        <rFont val="Calibri"/>
        <family val="2"/>
        <scheme val="minor"/>
      </rPr>
      <t>. Virgin Start Up Loans - Support and Advice to Start Your Own Business. Retrieved December 6, 2021, from https://www.virginstartup.org/how-to/how-create-realistic-financial-projections-your-first-year-business.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</si>
</sst>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00B050"/>
        <bgColor indexed="64"/>
      </patternFill>
    </fill>
  </fills>
  <borders count="9">
    <border>
      <left/>
      <right/>
      <top/>
      <bottom/>
      <diagonal/>
    </border>
    <border>
      <left/>
      <right/>
      <top style="thin">
        <color indexed="64"/>
      </top>
      <bottom/>
      <diagonal/>
    </border>
    <border>
      <left/>
      <right/>
      <top style="thin">
        <color indexed="64"/>
      </top>
      <bottom style="double">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0" fillId="0" borderId="0" xfId="0" applyAlignment="1">
      <alignment horizontal="center"/>
    </xf>
    <xf numFmtId="0" fontId="0" fillId="2" borderId="0" xfId="0" applyFill="1"/>
    <xf numFmtId="44" fontId="0" fillId="2" borderId="0" xfId="1" applyFont="1" applyFill="1"/>
    <xf numFmtId="44" fontId="0" fillId="0" borderId="0" xfId="0" applyNumberFormat="1"/>
    <xf numFmtId="44" fontId="0" fillId="0" borderId="2" xfId="0" applyNumberFormat="1" applyBorder="1"/>
    <xf numFmtId="9" fontId="0" fillId="0" borderId="0" xfId="2" applyFont="1"/>
    <xf numFmtId="0" fontId="0" fillId="0" borderId="0" xfId="0" applyBorder="1"/>
    <xf numFmtId="44" fontId="0" fillId="0" borderId="0" xfId="0" applyNumberFormat="1" applyBorder="1"/>
    <xf numFmtId="44" fontId="0" fillId="0" borderId="0" xfId="1" applyFont="1"/>
    <xf numFmtId="44" fontId="0" fillId="0" borderId="2" xfId="1" applyFont="1" applyBorder="1"/>
    <xf numFmtId="0" fontId="0" fillId="0" borderId="0" xfId="0" applyNumberFormat="1" applyBorder="1"/>
    <xf numFmtId="0" fontId="0" fillId="0" borderId="0" xfId="0" applyNumberFormat="1"/>
    <xf numFmtId="44" fontId="0" fillId="0" borderId="1" xfId="1" applyFont="1" applyBorder="1"/>
    <xf numFmtId="0" fontId="0" fillId="0" borderId="3" xfId="0" applyBorder="1"/>
    <xf numFmtId="0" fontId="0" fillId="0" borderId="3" xfId="0" applyNumberFormat="1" applyBorder="1"/>
    <xf numFmtId="44" fontId="0" fillId="0" borderId="3" xfId="0" applyNumberFormat="1" applyBorder="1"/>
    <xf numFmtId="44" fontId="0" fillId="0" borderId="4" xfId="1" applyFont="1" applyBorder="1"/>
    <xf numFmtId="44" fontId="0" fillId="0" borderId="0" xfId="1" applyFont="1" applyBorder="1"/>
    <xf numFmtId="44" fontId="0" fillId="0" borderId="5" xfId="0" applyNumberFormat="1" applyBorder="1"/>
    <xf numFmtId="0" fontId="0" fillId="0" borderId="6" xfId="0" applyBorder="1"/>
    <xf numFmtId="0" fontId="0" fillId="0" borderId="6" xfId="0" applyNumberFormat="1" applyBorder="1"/>
    <xf numFmtId="44" fontId="0" fillId="0" borderId="6" xfId="0" applyNumberFormat="1" applyBorder="1"/>
    <xf numFmtId="44" fontId="0" fillId="0" borderId="7" xfId="1" applyFont="1" applyBorder="1"/>
    <xf numFmtId="44" fontId="0" fillId="0" borderId="8" xfId="0" applyNumberFormat="1" applyBorder="1"/>
    <xf numFmtId="0" fontId="0" fillId="0" borderId="1" xfId="0" applyBorder="1"/>
    <xf numFmtId="0" fontId="0" fillId="0" borderId="0" xfId="0" applyAlignment="1">
      <alignment horizontal="center"/>
    </xf>
    <xf numFmtId="0" fontId="2" fillId="0" borderId="0" xfId="0" applyFont="1" applyAlignment="1">
      <alignment horizontal="center"/>
    </xf>
    <xf numFmtId="0" fontId="0" fillId="0" borderId="0"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2" fillId="0" borderId="0" xfId="0" applyFont="1"/>
    <xf numFmtId="0" fontId="0" fillId="0" borderId="0" xfId="0" applyFont="1"/>
    <xf numFmtId="44" fontId="0" fillId="0" borderId="3" xfId="1" applyFont="1" applyBorder="1"/>
    <xf numFmtId="9" fontId="0" fillId="3" borderId="0" xfId="2" applyFont="1" applyFill="1"/>
    <xf numFmtId="0" fontId="0" fillId="0" borderId="0" xfId="0" applyAlignment="1">
      <alignment horizontal="center" vertical="center" wrapText="1"/>
    </xf>
    <xf numFmtId="0" fontId="0" fillId="0" borderId="0" xfId="0" applyAlignment="1">
      <alignment vertical="center"/>
    </xf>
    <xf numFmtId="0" fontId="3" fillId="0" borderId="0" xfId="0" applyFont="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3B2FC-9208-46E4-9726-8085F98648B2}">
  <dimension ref="A1:P47"/>
  <sheetViews>
    <sheetView tabSelected="1" topLeftCell="A12" workbookViewId="0">
      <selection activeCell="A44" sqref="A44:K44"/>
    </sheetView>
  </sheetViews>
  <sheetFormatPr defaultRowHeight="15" x14ac:dyDescent="0.25"/>
  <cols>
    <col min="3" max="3" width="14.28515625" bestFit="1" customWidth="1"/>
    <col min="8" max="8" width="19.85546875" customWidth="1"/>
    <col min="9" max="9" width="10.5703125" bestFit="1" customWidth="1"/>
    <col min="10" max="10" width="11.5703125" bestFit="1" customWidth="1"/>
    <col min="11" max="11" width="22.140625" customWidth="1"/>
  </cols>
  <sheetData>
    <row r="1" spans="1:16" x14ac:dyDescent="0.25">
      <c r="A1" s="27" t="s">
        <v>0</v>
      </c>
      <c r="B1" s="26"/>
      <c r="C1" s="26"/>
      <c r="D1" s="26"/>
      <c r="E1" s="26"/>
      <c r="F1" s="26"/>
      <c r="G1" s="26"/>
      <c r="H1" s="26"/>
    </row>
    <row r="2" spans="1:16" x14ac:dyDescent="0.25">
      <c r="A2" t="s">
        <v>23</v>
      </c>
    </row>
    <row r="4" spans="1:16" x14ac:dyDescent="0.25">
      <c r="A4" t="s">
        <v>2</v>
      </c>
      <c r="B4" t="s">
        <v>1</v>
      </c>
      <c r="C4">
        <v>2022</v>
      </c>
      <c r="D4">
        <v>2023</v>
      </c>
      <c r="E4">
        <v>2024</v>
      </c>
      <c r="H4" s="26" t="s">
        <v>21</v>
      </c>
      <c r="I4" s="26"/>
      <c r="J4" s="26"/>
      <c r="K4" s="26"/>
      <c r="L4" s="26"/>
      <c r="M4" s="26"/>
      <c r="N4" s="3">
        <v>10</v>
      </c>
    </row>
    <row r="5" spans="1:16" x14ac:dyDescent="0.25">
      <c r="A5" t="s">
        <v>3</v>
      </c>
      <c r="C5">
        <v>5000</v>
      </c>
      <c r="D5">
        <v>17000</v>
      </c>
      <c r="E5">
        <v>45000</v>
      </c>
      <c r="H5" s="26" t="s">
        <v>24</v>
      </c>
      <c r="I5" s="26"/>
      <c r="J5" s="26"/>
    </row>
    <row r="6" spans="1:16" x14ac:dyDescent="0.25">
      <c r="A6" t="s">
        <v>4</v>
      </c>
      <c r="C6">
        <v>7000</v>
      </c>
      <c r="D6">
        <v>26000</v>
      </c>
      <c r="E6">
        <v>50000</v>
      </c>
      <c r="H6" s="26" t="s">
        <v>25</v>
      </c>
      <c r="I6" s="26"/>
      <c r="J6" s="6">
        <v>0.7</v>
      </c>
    </row>
    <row r="7" spans="1:16" x14ac:dyDescent="0.25">
      <c r="A7" t="s">
        <v>5</v>
      </c>
      <c r="C7">
        <v>10000</v>
      </c>
      <c r="D7">
        <v>30000</v>
      </c>
      <c r="E7">
        <v>48000</v>
      </c>
      <c r="H7" s="26" t="s">
        <v>26</v>
      </c>
      <c r="I7" s="26"/>
      <c r="J7" s="6">
        <v>0.2</v>
      </c>
    </row>
    <row r="8" spans="1:16" x14ac:dyDescent="0.25">
      <c r="A8" t="s">
        <v>6</v>
      </c>
      <c r="C8">
        <v>6000</v>
      </c>
      <c r="D8">
        <v>25000</v>
      </c>
      <c r="E8">
        <v>49000</v>
      </c>
      <c r="H8" s="26" t="s">
        <v>27</v>
      </c>
      <c r="I8" s="26"/>
      <c r="J8" s="6">
        <v>0.1</v>
      </c>
    </row>
    <row r="9" spans="1:16" x14ac:dyDescent="0.25">
      <c r="A9" t="s">
        <v>7</v>
      </c>
      <c r="C9">
        <v>14000</v>
      </c>
      <c r="D9">
        <v>15000</v>
      </c>
      <c r="E9">
        <v>44000</v>
      </c>
    </row>
    <row r="10" spans="1:16" x14ac:dyDescent="0.25">
      <c r="A10" t="s">
        <v>8</v>
      </c>
      <c r="C10">
        <v>9000</v>
      </c>
      <c r="D10">
        <v>24000</v>
      </c>
      <c r="E10">
        <v>42000</v>
      </c>
      <c r="M10" s="6">
        <v>0.2</v>
      </c>
      <c r="N10" s="26" t="s">
        <v>42</v>
      </c>
      <c r="O10" s="26"/>
      <c r="P10" s="26"/>
    </row>
    <row r="11" spans="1:16" x14ac:dyDescent="0.25">
      <c r="A11" t="s">
        <v>9</v>
      </c>
      <c r="C11">
        <v>7000</v>
      </c>
      <c r="D11">
        <v>28000</v>
      </c>
      <c r="E11">
        <v>53000</v>
      </c>
      <c r="H11" t="s">
        <v>57</v>
      </c>
      <c r="L11" s="6">
        <v>0.1</v>
      </c>
      <c r="M11" t="s">
        <v>56</v>
      </c>
    </row>
    <row r="12" spans="1:16" x14ac:dyDescent="0.25">
      <c r="A12" t="s">
        <v>10</v>
      </c>
      <c r="C12">
        <v>10000</v>
      </c>
      <c r="D12">
        <v>33000</v>
      </c>
      <c r="E12">
        <v>51000</v>
      </c>
      <c r="H12" t="s">
        <v>49</v>
      </c>
    </row>
    <row r="13" spans="1:16" x14ac:dyDescent="0.25">
      <c r="A13" t="s">
        <v>11</v>
      </c>
      <c r="C13">
        <v>4000</v>
      </c>
      <c r="D13">
        <v>35000</v>
      </c>
      <c r="E13">
        <v>55000</v>
      </c>
      <c r="H13" t="s">
        <v>62</v>
      </c>
      <c r="I13" s="9">
        <v>10</v>
      </c>
      <c r="J13" t="s">
        <v>63</v>
      </c>
    </row>
    <row r="14" spans="1:16" x14ac:dyDescent="0.25">
      <c r="A14" t="s">
        <v>12</v>
      </c>
      <c r="C14">
        <v>13000</v>
      </c>
      <c r="D14">
        <v>41000</v>
      </c>
      <c r="E14">
        <v>60000</v>
      </c>
      <c r="H14" t="s">
        <v>64</v>
      </c>
      <c r="I14">
        <v>0.3</v>
      </c>
      <c r="J14" t="s">
        <v>73</v>
      </c>
    </row>
    <row r="15" spans="1:16" x14ac:dyDescent="0.25">
      <c r="A15" t="s">
        <v>13</v>
      </c>
      <c r="C15">
        <v>17000</v>
      </c>
      <c r="D15">
        <v>44000</v>
      </c>
      <c r="E15">
        <v>57000</v>
      </c>
      <c r="H15" t="s">
        <v>77</v>
      </c>
      <c r="I15" s="9">
        <v>2000</v>
      </c>
      <c r="J15" t="s">
        <v>78</v>
      </c>
    </row>
    <row r="16" spans="1:16" x14ac:dyDescent="0.25">
      <c r="A16" t="s">
        <v>14</v>
      </c>
      <c r="C16">
        <v>25000</v>
      </c>
      <c r="D16">
        <v>39000</v>
      </c>
      <c r="E16">
        <v>54000</v>
      </c>
      <c r="H16" t="s">
        <v>79</v>
      </c>
      <c r="J16" s="9">
        <v>30000</v>
      </c>
      <c r="K16" t="s">
        <v>78</v>
      </c>
    </row>
    <row r="17" spans="1:12" x14ac:dyDescent="0.25">
      <c r="A17" t="s">
        <v>19</v>
      </c>
      <c r="C17" s="2">
        <f>SUM(C5:C16)</f>
        <v>127000</v>
      </c>
      <c r="D17" s="2">
        <f t="shared" ref="D17:E17" si="0">SUM(D5:D16)</f>
        <v>357000</v>
      </c>
      <c r="E17" s="2">
        <f t="shared" si="0"/>
        <v>608000</v>
      </c>
    </row>
    <row r="19" spans="1:12" x14ac:dyDescent="0.25">
      <c r="H19" s="26" t="s">
        <v>41</v>
      </c>
      <c r="I19" s="26"/>
      <c r="J19" s="26"/>
      <c r="K19" s="26"/>
      <c r="L19" s="26"/>
    </row>
    <row r="20" spans="1:12" x14ac:dyDescent="0.25">
      <c r="H20" t="s">
        <v>50</v>
      </c>
      <c r="I20" s="9">
        <v>0.03</v>
      </c>
    </row>
    <row r="21" spans="1:12" x14ac:dyDescent="0.25">
      <c r="H21" t="s">
        <v>51</v>
      </c>
      <c r="I21" s="9">
        <v>1</v>
      </c>
    </row>
    <row r="22" spans="1:12" x14ac:dyDescent="0.25">
      <c r="H22" t="s">
        <v>52</v>
      </c>
      <c r="I22" s="9">
        <v>0.3</v>
      </c>
    </row>
    <row r="23" spans="1:12" x14ac:dyDescent="0.25">
      <c r="H23" t="s">
        <v>53</v>
      </c>
      <c r="I23" s="9">
        <v>0.4</v>
      </c>
    </row>
    <row r="25" spans="1:12" x14ac:dyDescent="0.25">
      <c r="A25" t="s">
        <v>107</v>
      </c>
      <c r="C25" s="34">
        <f>SUM('Income Statement'!B5:D5)/'Sales Budget'!AL8</f>
        <v>0.82699999999999996</v>
      </c>
    </row>
    <row r="26" spans="1:12" x14ac:dyDescent="0.25">
      <c r="A26" t="s">
        <v>108</v>
      </c>
      <c r="C26" s="34">
        <f>SUM('Income Statement'!B15:D15)/SUM('Income Statement'!B3:D3)</f>
        <v>0.41178021978021978</v>
      </c>
    </row>
    <row r="27" spans="1:12" x14ac:dyDescent="0.25">
      <c r="A27" t="s">
        <v>109</v>
      </c>
      <c r="C27" s="34">
        <f>SUM('Income Statement'!B15:D15)/AVERAGE('Balance Sheet'!H7,'Balance Sheet'!D7,'Balance Sheet'!L7)</f>
        <v>2.4919680198619711</v>
      </c>
    </row>
    <row r="29" spans="1:12" x14ac:dyDescent="0.25">
      <c r="A29" s="35" t="s">
        <v>110</v>
      </c>
      <c r="B29" s="35"/>
      <c r="C29" s="35"/>
      <c r="D29" s="35"/>
      <c r="E29" s="35"/>
      <c r="F29" s="35"/>
      <c r="G29" s="35"/>
      <c r="H29" s="35"/>
    </row>
    <row r="30" spans="1:12" x14ac:dyDescent="0.25">
      <c r="A30" s="35"/>
      <c r="B30" s="35"/>
      <c r="C30" s="35"/>
      <c r="D30" s="35"/>
      <c r="E30" s="35"/>
      <c r="F30" s="35"/>
      <c r="G30" s="35"/>
      <c r="H30" s="35"/>
    </row>
    <row r="31" spans="1:12" x14ac:dyDescent="0.25">
      <c r="A31" s="35"/>
      <c r="B31" s="35"/>
      <c r="C31" s="35"/>
      <c r="D31" s="35"/>
      <c r="E31" s="35"/>
      <c r="F31" s="35"/>
      <c r="G31" s="35"/>
      <c r="H31" s="35"/>
    </row>
    <row r="32" spans="1:12" x14ac:dyDescent="0.25">
      <c r="A32" s="35"/>
      <c r="B32" s="35"/>
      <c r="C32" s="35"/>
      <c r="D32" s="35"/>
      <c r="E32" s="35"/>
      <c r="F32" s="35"/>
      <c r="G32" s="35"/>
      <c r="H32" s="35"/>
    </row>
    <row r="33" spans="1:11" x14ac:dyDescent="0.25">
      <c r="A33" s="35"/>
      <c r="B33" s="35"/>
      <c r="C33" s="35"/>
      <c r="D33" s="35"/>
      <c r="E33" s="35"/>
      <c r="F33" s="35"/>
      <c r="G33" s="35"/>
      <c r="H33" s="35"/>
    </row>
    <row r="34" spans="1:11" x14ac:dyDescent="0.25">
      <c r="A34" s="35"/>
      <c r="B34" s="35"/>
      <c r="C34" s="35"/>
      <c r="D34" s="35"/>
      <c r="E34" s="35"/>
      <c r="F34" s="35"/>
      <c r="G34" s="35"/>
      <c r="H34" s="35"/>
    </row>
    <row r="35" spans="1:11" x14ac:dyDescent="0.25">
      <c r="A35" s="35"/>
      <c r="B35" s="35"/>
      <c r="C35" s="35"/>
      <c r="D35" s="35"/>
      <c r="E35" s="35"/>
      <c r="F35" s="35"/>
      <c r="G35" s="35"/>
      <c r="H35" s="35"/>
    </row>
    <row r="39" spans="1:11" x14ac:dyDescent="0.25">
      <c r="A39" s="26" t="s">
        <v>111</v>
      </c>
      <c r="B39" s="26"/>
      <c r="C39" s="26"/>
      <c r="D39" s="26"/>
      <c r="E39" s="26"/>
      <c r="F39" s="26"/>
      <c r="G39" s="26"/>
      <c r="H39" s="26"/>
    </row>
    <row r="40" spans="1:11" ht="59.25" customHeight="1" x14ac:dyDescent="0.25">
      <c r="A40" s="37" t="s">
        <v>112</v>
      </c>
      <c r="B40" s="37"/>
      <c r="C40" s="37"/>
      <c r="D40" s="37"/>
      <c r="E40" s="37"/>
      <c r="F40" s="37"/>
      <c r="G40" s="37"/>
      <c r="H40" s="37"/>
      <c r="I40" s="37"/>
      <c r="J40" s="37"/>
      <c r="K40" s="37"/>
    </row>
    <row r="41" spans="1:11" x14ac:dyDescent="0.25">
      <c r="B41" s="36"/>
      <c r="C41" s="36"/>
      <c r="D41" s="36"/>
      <c r="E41" s="36"/>
      <c r="F41" s="36"/>
      <c r="G41" s="36"/>
      <c r="H41" s="36"/>
    </row>
    <row r="42" spans="1:11" ht="60.75" customHeight="1" x14ac:dyDescent="0.25">
      <c r="A42" s="35" t="s">
        <v>113</v>
      </c>
      <c r="B42" s="35"/>
      <c r="C42" s="35"/>
      <c r="D42" s="35"/>
      <c r="E42" s="35"/>
      <c r="F42" s="35"/>
      <c r="G42" s="35"/>
      <c r="H42" s="35"/>
      <c r="I42" s="35"/>
      <c r="J42" s="35"/>
      <c r="K42" s="35"/>
    </row>
    <row r="43" spans="1:11" x14ac:dyDescent="0.25">
      <c r="B43" s="36"/>
      <c r="C43" s="36"/>
      <c r="D43" s="36"/>
      <c r="E43" s="36"/>
      <c r="F43" s="36"/>
      <c r="G43" s="36"/>
      <c r="H43" s="36"/>
    </row>
    <row r="44" spans="1:11" x14ac:dyDescent="0.25">
      <c r="A44" s="35" t="s">
        <v>114</v>
      </c>
      <c r="B44" s="35"/>
      <c r="C44" s="35"/>
      <c r="D44" s="35"/>
      <c r="E44" s="35"/>
      <c r="F44" s="35"/>
      <c r="G44" s="35"/>
      <c r="H44" s="35"/>
      <c r="I44" s="35"/>
      <c r="J44" s="35"/>
      <c r="K44" s="35"/>
    </row>
    <row r="45" spans="1:11" x14ac:dyDescent="0.25">
      <c r="A45" s="36"/>
      <c r="B45" s="36"/>
      <c r="C45" s="36"/>
      <c r="D45" s="36"/>
      <c r="E45" s="36"/>
      <c r="F45" s="36"/>
      <c r="G45" s="36"/>
      <c r="H45" s="36"/>
    </row>
    <row r="46" spans="1:11" x14ac:dyDescent="0.25">
      <c r="A46" s="36"/>
      <c r="B46" s="36"/>
      <c r="C46" s="36"/>
      <c r="D46" s="36"/>
      <c r="E46" s="36"/>
      <c r="F46" s="36"/>
      <c r="G46" s="36"/>
      <c r="H46" s="36"/>
    </row>
    <row r="47" spans="1:11" x14ac:dyDescent="0.25">
      <c r="A47" s="36"/>
      <c r="B47" s="36"/>
      <c r="C47" s="36"/>
      <c r="D47" s="36"/>
      <c r="E47" s="36"/>
      <c r="F47" s="36"/>
      <c r="G47" s="36"/>
      <c r="H47" s="36"/>
    </row>
  </sheetData>
  <mergeCells count="13">
    <mergeCell ref="A29:H35"/>
    <mergeCell ref="A39:H39"/>
    <mergeCell ref="A40:K40"/>
    <mergeCell ref="A42:K42"/>
    <mergeCell ref="A44:K44"/>
    <mergeCell ref="H19:L19"/>
    <mergeCell ref="N10:P10"/>
    <mergeCell ref="A1:H1"/>
    <mergeCell ref="H4:M4"/>
    <mergeCell ref="H5:J5"/>
    <mergeCell ref="H6:I6"/>
    <mergeCell ref="H7:I7"/>
    <mergeCell ref="H8:I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B9225-2B82-4799-86F7-A0C5A10AA8B0}">
  <dimension ref="A1:AL9"/>
  <sheetViews>
    <sheetView topLeftCell="AB1" workbookViewId="0">
      <selection activeCell="AL8" sqref="AL8"/>
    </sheetView>
  </sheetViews>
  <sheetFormatPr defaultRowHeight="15" x14ac:dyDescent="0.25"/>
  <cols>
    <col min="1" max="1" width="21" customWidth="1"/>
    <col min="2" max="2" width="12.5703125" bestFit="1" customWidth="1"/>
    <col min="3" max="3" width="15.140625" customWidth="1"/>
    <col min="4" max="4" width="16.7109375" customWidth="1"/>
    <col min="5" max="5" width="15.28515625" customWidth="1"/>
    <col min="6" max="6" width="17.85546875" customWidth="1"/>
    <col min="7" max="7" width="13.85546875" customWidth="1"/>
    <col min="8" max="8" width="18.85546875" customWidth="1"/>
    <col min="9" max="9" width="14.7109375" customWidth="1"/>
    <col min="10" max="10" width="13.85546875" customWidth="1"/>
    <col min="11" max="11" width="14.140625" customWidth="1"/>
    <col min="12" max="12" width="12.28515625" customWidth="1"/>
    <col min="13" max="13" width="12.85546875" customWidth="1"/>
    <col min="14" max="14" width="12.140625" customWidth="1"/>
    <col min="15" max="18" width="11.5703125" bestFit="1" customWidth="1"/>
    <col min="19" max="19" width="11.5703125" customWidth="1"/>
    <col min="20" max="21" width="11.5703125" bestFit="1" customWidth="1"/>
    <col min="22" max="22" width="15" customWidth="1"/>
    <col min="23" max="23" width="18.85546875" customWidth="1"/>
    <col min="24" max="24" width="16.42578125" customWidth="1"/>
    <col min="25" max="25" width="16.140625" customWidth="1"/>
    <col min="26" max="26" width="16.7109375" customWidth="1"/>
    <col min="27" max="27" width="16.28515625" customWidth="1"/>
    <col min="28" max="28" width="16.42578125" customWidth="1"/>
    <col min="29" max="29" width="16.85546875" customWidth="1"/>
    <col min="30" max="30" width="19.42578125" customWidth="1"/>
    <col min="31" max="31" width="17" customWidth="1"/>
    <col min="32" max="32" width="17.5703125" customWidth="1"/>
    <col min="33" max="33" width="15.5703125" customWidth="1"/>
    <col min="34" max="34" width="14.5703125" customWidth="1"/>
    <col min="35" max="35" width="13.85546875" customWidth="1"/>
    <col min="36" max="36" width="14.5703125" customWidth="1"/>
    <col min="37" max="37" width="13.42578125" customWidth="1"/>
    <col min="38" max="38" width="15.28515625" bestFit="1" customWidth="1"/>
  </cols>
  <sheetData>
    <row r="1" spans="1:38" x14ac:dyDescent="0.25">
      <c r="A1" s="26" t="s">
        <v>15</v>
      </c>
      <c r="B1" s="26"/>
      <c r="C1" s="26"/>
      <c r="D1" s="26"/>
    </row>
    <row r="2" spans="1:38" x14ac:dyDescent="0.25">
      <c r="A2" s="26" t="s">
        <v>16</v>
      </c>
      <c r="B2" s="26"/>
      <c r="C2" s="26"/>
      <c r="D2" s="26"/>
    </row>
    <row r="3" spans="1:38" x14ac:dyDescent="0.25">
      <c r="A3" s="26" t="s">
        <v>17</v>
      </c>
      <c r="B3" s="26"/>
      <c r="C3" s="26"/>
      <c r="D3" s="26"/>
    </row>
    <row r="4" spans="1:38" x14ac:dyDescent="0.25">
      <c r="A4" s="1"/>
      <c r="B4" s="26">
        <v>2022</v>
      </c>
      <c r="C4" s="26"/>
      <c r="D4" s="26"/>
      <c r="E4" s="26"/>
      <c r="F4" s="26"/>
      <c r="G4" s="26"/>
      <c r="H4" s="26"/>
      <c r="I4" s="26"/>
      <c r="J4" s="26"/>
      <c r="K4" s="26"/>
      <c r="L4" s="26"/>
      <c r="M4" s="26"/>
      <c r="N4" s="26">
        <v>2023</v>
      </c>
      <c r="O4" s="26"/>
      <c r="P4" s="26"/>
      <c r="Q4" s="26"/>
      <c r="R4" s="26"/>
      <c r="S4" s="26"/>
      <c r="T4" s="26"/>
      <c r="U4" s="26"/>
      <c r="V4" s="26"/>
      <c r="W4" s="26"/>
      <c r="X4" s="26"/>
      <c r="Y4" s="26"/>
      <c r="Z4" s="26">
        <v>2024</v>
      </c>
      <c r="AA4" s="26"/>
      <c r="AB4" s="26"/>
      <c r="AC4" s="26"/>
      <c r="AD4" s="26"/>
      <c r="AE4" s="26"/>
      <c r="AF4" s="26"/>
      <c r="AG4" s="26"/>
      <c r="AH4" s="26"/>
      <c r="AI4" s="26"/>
      <c r="AJ4" s="26"/>
      <c r="AK4" s="26"/>
    </row>
    <row r="5" spans="1:38" x14ac:dyDescent="0.25">
      <c r="A5" s="7"/>
      <c r="B5" t="s">
        <v>28</v>
      </c>
      <c r="C5" t="s">
        <v>29</v>
      </c>
      <c r="D5" t="s">
        <v>30</v>
      </c>
      <c r="E5" t="s">
        <v>31</v>
      </c>
      <c r="F5" t="s">
        <v>32</v>
      </c>
      <c r="G5" t="s">
        <v>33</v>
      </c>
      <c r="H5" t="s">
        <v>34</v>
      </c>
      <c r="I5" t="s">
        <v>35</v>
      </c>
      <c r="J5" t="s">
        <v>36</v>
      </c>
      <c r="K5" t="s">
        <v>37</v>
      </c>
      <c r="L5" t="s">
        <v>38</v>
      </c>
      <c r="M5" t="s">
        <v>39</v>
      </c>
      <c r="N5" t="s">
        <v>28</v>
      </c>
      <c r="O5" t="s">
        <v>29</v>
      </c>
      <c r="P5" t="s">
        <v>30</v>
      </c>
      <c r="Q5" t="s">
        <v>31</v>
      </c>
      <c r="R5" t="s">
        <v>32</v>
      </c>
      <c r="S5" t="s">
        <v>33</v>
      </c>
      <c r="T5" t="s">
        <v>34</v>
      </c>
      <c r="U5" t="s">
        <v>35</v>
      </c>
      <c r="V5" t="s">
        <v>36</v>
      </c>
      <c r="W5" t="s">
        <v>37</v>
      </c>
      <c r="X5" t="s">
        <v>38</v>
      </c>
      <c r="Y5" t="s">
        <v>39</v>
      </c>
      <c r="Z5" t="s">
        <v>28</v>
      </c>
      <c r="AA5" t="s">
        <v>29</v>
      </c>
      <c r="AB5" t="s">
        <v>30</v>
      </c>
      <c r="AC5" t="s">
        <v>31</v>
      </c>
      <c r="AD5" t="s">
        <v>32</v>
      </c>
      <c r="AE5" t="s">
        <v>33</v>
      </c>
      <c r="AF5" t="s">
        <v>34</v>
      </c>
      <c r="AG5" t="s">
        <v>35</v>
      </c>
      <c r="AH5" t="s">
        <v>36</v>
      </c>
      <c r="AI5" t="s">
        <v>37</v>
      </c>
      <c r="AJ5" t="s">
        <v>38</v>
      </c>
      <c r="AK5" t="s">
        <v>39</v>
      </c>
      <c r="AL5" t="s">
        <v>19</v>
      </c>
    </row>
    <row r="6" spans="1:38" x14ac:dyDescent="0.25">
      <c r="A6" s="7" t="s">
        <v>18</v>
      </c>
      <c r="B6" s="11">
        <f>Sheet1!$C5</f>
        <v>5000</v>
      </c>
      <c r="C6" s="11">
        <f>Sheet1!$C6</f>
        <v>7000</v>
      </c>
      <c r="D6" s="11">
        <f>Sheet1!$C7</f>
        <v>10000</v>
      </c>
      <c r="E6" s="11">
        <f>Sheet1!$C8</f>
        <v>6000</v>
      </c>
      <c r="F6" s="11">
        <f>Sheet1!$C9</f>
        <v>14000</v>
      </c>
      <c r="G6" s="11">
        <f>Sheet1!$C10</f>
        <v>9000</v>
      </c>
      <c r="H6" s="11">
        <f>Sheet1!$C11</f>
        <v>7000</v>
      </c>
      <c r="I6" s="11">
        <f>Sheet1!$C12</f>
        <v>10000</v>
      </c>
      <c r="J6" s="11">
        <f>Sheet1!$C13</f>
        <v>4000</v>
      </c>
      <c r="K6" s="11">
        <f>Sheet1!$C14</f>
        <v>13000</v>
      </c>
      <c r="L6" s="11">
        <f>Sheet1!$C15</f>
        <v>17000</v>
      </c>
      <c r="M6" s="11">
        <f>Sheet1!$C16</f>
        <v>25000</v>
      </c>
      <c r="N6" s="11">
        <f>Sheet1!$D5</f>
        <v>17000</v>
      </c>
      <c r="O6" s="11">
        <f>Sheet1!$D6</f>
        <v>26000</v>
      </c>
      <c r="P6" s="11">
        <f>Sheet1!$D7</f>
        <v>30000</v>
      </c>
      <c r="Q6" s="11">
        <f>Sheet1!$D8</f>
        <v>25000</v>
      </c>
      <c r="R6" s="11">
        <f>Sheet1!$D9</f>
        <v>15000</v>
      </c>
      <c r="S6" s="11">
        <f>Sheet1!$D10</f>
        <v>24000</v>
      </c>
      <c r="T6" s="11">
        <f>Sheet1!$D11</f>
        <v>28000</v>
      </c>
      <c r="U6" s="11">
        <f>Sheet1!$D12</f>
        <v>33000</v>
      </c>
      <c r="V6" s="11">
        <f>Sheet1!$D13</f>
        <v>35000</v>
      </c>
      <c r="W6" s="11">
        <f>Sheet1!$D14</f>
        <v>41000</v>
      </c>
      <c r="X6" s="11">
        <f>Sheet1!$D15</f>
        <v>44000</v>
      </c>
      <c r="Y6" s="11">
        <f>Sheet1!$D16</f>
        <v>39000</v>
      </c>
      <c r="Z6" s="11">
        <f>Sheet1!$E5</f>
        <v>45000</v>
      </c>
      <c r="AA6" s="11">
        <f>Sheet1!$E6</f>
        <v>50000</v>
      </c>
      <c r="AB6" s="11">
        <f>Sheet1!$E7</f>
        <v>48000</v>
      </c>
      <c r="AC6" s="11">
        <f>Sheet1!$E8</f>
        <v>49000</v>
      </c>
      <c r="AD6" s="11">
        <f>Sheet1!$E9</f>
        <v>44000</v>
      </c>
      <c r="AE6" s="11">
        <f>Sheet1!$E10</f>
        <v>42000</v>
      </c>
      <c r="AF6" s="11">
        <f>Sheet1!$E11</f>
        <v>53000</v>
      </c>
      <c r="AG6" s="11">
        <f>Sheet1!$E12</f>
        <v>51000</v>
      </c>
      <c r="AH6" s="11">
        <f>Sheet1!$E13</f>
        <v>55000</v>
      </c>
      <c r="AI6" s="11">
        <f>Sheet1!$E14</f>
        <v>60000</v>
      </c>
      <c r="AJ6" s="11">
        <f>Sheet1!$E15</f>
        <v>57000</v>
      </c>
      <c r="AK6" s="11">
        <f>Sheet1!$E16</f>
        <v>54000</v>
      </c>
      <c r="AL6" s="12">
        <f>SUM(B6:AK6)</f>
        <v>1092000</v>
      </c>
    </row>
    <row r="7" spans="1:38" x14ac:dyDescent="0.25">
      <c r="A7" s="7" t="s">
        <v>20</v>
      </c>
      <c r="B7" s="8">
        <f>Sheet1!$N$4</f>
        <v>10</v>
      </c>
      <c r="C7" s="8">
        <f>Sheet1!$N$4</f>
        <v>10</v>
      </c>
      <c r="D7" s="8">
        <f>Sheet1!$N$4</f>
        <v>10</v>
      </c>
      <c r="E7" s="8">
        <f>Sheet1!$N$4</f>
        <v>10</v>
      </c>
      <c r="F7" s="8">
        <f>Sheet1!$N$4</f>
        <v>10</v>
      </c>
      <c r="G7" s="8">
        <f>Sheet1!$N$4</f>
        <v>10</v>
      </c>
      <c r="H7" s="8">
        <f>Sheet1!$N$4</f>
        <v>10</v>
      </c>
      <c r="I7" s="8">
        <f>Sheet1!$N$4</f>
        <v>10</v>
      </c>
      <c r="J7" s="8">
        <f>Sheet1!$N$4</f>
        <v>10</v>
      </c>
      <c r="K7" s="8">
        <f>Sheet1!$N$4</f>
        <v>10</v>
      </c>
      <c r="L7" s="8">
        <f>Sheet1!$N$4</f>
        <v>10</v>
      </c>
      <c r="M7" s="8">
        <f>Sheet1!$N$4</f>
        <v>10</v>
      </c>
      <c r="N7" s="8">
        <f>Sheet1!$N$4</f>
        <v>10</v>
      </c>
      <c r="O7" s="8">
        <f>Sheet1!$N$4</f>
        <v>10</v>
      </c>
      <c r="P7" s="8">
        <f>Sheet1!$N$4</f>
        <v>10</v>
      </c>
      <c r="Q7" s="8">
        <f>Sheet1!$N$4</f>
        <v>10</v>
      </c>
      <c r="R7" s="8">
        <f>Sheet1!$N$4</f>
        <v>10</v>
      </c>
      <c r="S7" s="8">
        <f>Sheet1!$N$4</f>
        <v>10</v>
      </c>
      <c r="T7" s="8">
        <f>Sheet1!$N$4</f>
        <v>10</v>
      </c>
      <c r="U7" s="8">
        <f>Sheet1!$N$4</f>
        <v>10</v>
      </c>
      <c r="V7" s="8">
        <f>Sheet1!$N$4</f>
        <v>10</v>
      </c>
      <c r="W7" s="8">
        <f>Sheet1!$N$4</f>
        <v>10</v>
      </c>
      <c r="X7" s="8">
        <f>Sheet1!$N$4</f>
        <v>10</v>
      </c>
      <c r="Y7" s="8">
        <f>Sheet1!$N$4</f>
        <v>10</v>
      </c>
      <c r="Z7" s="8">
        <f>Sheet1!$N$4</f>
        <v>10</v>
      </c>
      <c r="AA7" s="8">
        <f>Sheet1!$N$4</f>
        <v>10</v>
      </c>
      <c r="AB7" s="8">
        <f>Sheet1!$N$4</f>
        <v>10</v>
      </c>
      <c r="AC7" s="8">
        <f>Sheet1!$N$4</f>
        <v>10</v>
      </c>
      <c r="AD7" s="8">
        <f>Sheet1!$N$4</f>
        <v>10</v>
      </c>
      <c r="AE7" s="8">
        <f>Sheet1!$N$4</f>
        <v>10</v>
      </c>
      <c r="AF7" s="8">
        <f>Sheet1!$N$4</f>
        <v>10</v>
      </c>
      <c r="AG7" s="8">
        <f>Sheet1!$N$4</f>
        <v>10</v>
      </c>
      <c r="AH7" s="8">
        <f>Sheet1!$N$4</f>
        <v>10</v>
      </c>
      <c r="AI7" s="8">
        <f>Sheet1!$N$4</f>
        <v>10</v>
      </c>
      <c r="AJ7" s="8">
        <f>Sheet1!$N$4</f>
        <v>10</v>
      </c>
      <c r="AK7" s="8">
        <f>Sheet1!$N$4</f>
        <v>10</v>
      </c>
      <c r="AL7" s="8">
        <f>Sheet1!$N$4</f>
        <v>10</v>
      </c>
    </row>
    <row r="8" spans="1:38" ht="15.75" thickBot="1" x14ac:dyDescent="0.3">
      <c r="A8" t="s">
        <v>22</v>
      </c>
      <c r="B8" s="10">
        <f>B6*B7</f>
        <v>50000</v>
      </c>
      <c r="C8" s="10">
        <f t="shared" ref="C8:AL8" si="0">C6*C7</f>
        <v>70000</v>
      </c>
      <c r="D8" s="10">
        <f t="shared" si="0"/>
        <v>100000</v>
      </c>
      <c r="E8" s="10">
        <f t="shared" si="0"/>
        <v>60000</v>
      </c>
      <c r="F8" s="10">
        <f t="shared" si="0"/>
        <v>140000</v>
      </c>
      <c r="G8" s="10">
        <f t="shared" si="0"/>
        <v>90000</v>
      </c>
      <c r="H8" s="10">
        <f t="shared" si="0"/>
        <v>70000</v>
      </c>
      <c r="I8" s="10">
        <f t="shared" si="0"/>
        <v>100000</v>
      </c>
      <c r="J8" s="10">
        <f t="shared" si="0"/>
        <v>40000</v>
      </c>
      <c r="K8" s="10">
        <f t="shared" si="0"/>
        <v>130000</v>
      </c>
      <c r="L8" s="10">
        <f t="shared" si="0"/>
        <v>170000</v>
      </c>
      <c r="M8" s="10">
        <f t="shared" si="0"/>
        <v>250000</v>
      </c>
      <c r="N8" s="10">
        <f t="shared" si="0"/>
        <v>170000</v>
      </c>
      <c r="O8" s="10">
        <f t="shared" si="0"/>
        <v>260000</v>
      </c>
      <c r="P8" s="10">
        <f t="shared" si="0"/>
        <v>300000</v>
      </c>
      <c r="Q8" s="10">
        <f t="shared" si="0"/>
        <v>250000</v>
      </c>
      <c r="R8" s="10">
        <f t="shared" si="0"/>
        <v>150000</v>
      </c>
      <c r="S8" s="10">
        <f t="shared" si="0"/>
        <v>240000</v>
      </c>
      <c r="T8" s="10">
        <f t="shared" si="0"/>
        <v>280000</v>
      </c>
      <c r="U8" s="10">
        <f t="shared" si="0"/>
        <v>330000</v>
      </c>
      <c r="V8" s="10">
        <f t="shared" si="0"/>
        <v>350000</v>
      </c>
      <c r="W8" s="10">
        <f t="shared" si="0"/>
        <v>410000</v>
      </c>
      <c r="X8" s="10">
        <f t="shared" si="0"/>
        <v>440000</v>
      </c>
      <c r="Y8" s="10">
        <f t="shared" si="0"/>
        <v>390000</v>
      </c>
      <c r="Z8" s="10">
        <f t="shared" si="0"/>
        <v>450000</v>
      </c>
      <c r="AA8" s="10">
        <f t="shared" si="0"/>
        <v>500000</v>
      </c>
      <c r="AB8" s="10">
        <f t="shared" si="0"/>
        <v>480000</v>
      </c>
      <c r="AC8" s="10">
        <f t="shared" si="0"/>
        <v>490000</v>
      </c>
      <c r="AD8" s="10">
        <f t="shared" si="0"/>
        <v>440000</v>
      </c>
      <c r="AE8" s="10">
        <f t="shared" si="0"/>
        <v>420000</v>
      </c>
      <c r="AF8" s="10">
        <f t="shared" si="0"/>
        <v>530000</v>
      </c>
      <c r="AG8" s="10">
        <f t="shared" si="0"/>
        <v>510000</v>
      </c>
      <c r="AH8" s="10">
        <f t="shared" si="0"/>
        <v>550000</v>
      </c>
      <c r="AI8" s="10">
        <f t="shared" si="0"/>
        <v>600000</v>
      </c>
      <c r="AJ8" s="10">
        <f t="shared" si="0"/>
        <v>570000</v>
      </c>
      <c r="AK8" s="10">
        <f t="shared" si="0"/>
        <v>540000</v>
      </c>
      <c r="AL8" s="10">
        <f t="shared" si="0"/>
        <v>10920000</v>
      </c>
    </row>
    <row r="9" spans="1:38" ht="15.75" thickTop="1" x14ac:dyDescent="0.25"/>
  </sheetData>
  <mergeCells count="6">
    <mergeCell ref="Z4:AK4"/>
    <mergeCell ref="A1:D1"/>
    <mergeCell ref="A2:D2"/>
    <mergeCell ref="A3:D3"/>
    <mergeCell ref="B4:M4"/>
    <mergeCell ref="N4:Y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5F54F-8209-4C07-8C60-E8A486D67029}">
  <dimension ref="A1:AK6"/>
  <sheetViews>
    <sheetView topLeftCell="X1" workbookViewId="0">
      <selection activeCell="Y6" sqref="Y6"/>
    </sheetView>
  </sheetViews>
  <sheetFormatPr defaultRowHeight="15" x14ac:dyDescent="0.25"/>
  <cols>
    <col min="1" max="4" width="11.5703125" bestFit="1" customWidth="1"/>
    <col min="5" max="5" width="12.5703125" bestFit="1" customWidth="1"/>
    <col min="6" max="9" width="11.5703125" bestFit="1" customWidth="1"/>
    <col min="10" max="36" width="12.5703125" bestFit="1" customWidth="1"/>
    <col min="37" max="37" width="15.28515625" bestFit="1" customWidth="1"/>
  </cols>
  <sheetData>
    <row r="1" spans="1:37" x14ac:dyDescent="0.25">
      <c r="A1" s="26" t="s">
        <v>15</v>
      </c>
      <c r="B1" s="26"/>
      <c r="C1" s="26"/>
      <c r="D1" s="26"/>
    </row>
    <row r="2" spans="1:37" x14ac:dyDescent="0.25">
      <c r="A2" s="26" t="s">
        <v>40</v>
      </c>
      <c r="B2" s="26"/>
      <c r="C2" s="26"/>
      <c r="D2" s="26"/>
    </row>
    <row r="3" spans="1:37" x14ac:dyDescent="0.25">
      <c r="A3" s="26" t="s">
        <v>17</v>
      </c>
      <c r="B3" s="26"/>
      <c r="C3" s="26"/>
      <c r="D3" s="26"/>
    </row>
    <row r="4" spans="1:37" x14ac:dyDescent="0.25">
      <c r="A4" s="26">
        <v>2022</v>
      </c>
      <c r="B4" s="26"/>
      <c r="C4" s="26"/>
      <c r="D4" s="26"/>
      <c r="E4" s="26"/>
      <c r="F4" s="26"/>
      <c r="G4" s="26"/>
      <c r="H4" s="26"/>
      <c r="I4" s="26"/>
      <c r="J4" s="26"/>
      <c r="K4" s="26"/>
      <c r="L4" s="26"/>
      <c r="M4" s="26">
        <v>2023</v>
      </c>
      <c r="N4" s="26"/>
      <c r="O4" s="26"/>
      <c r="P4" s="26"/>
      <c r="Q4" s="26"/>
      <c r="R4" s="26"/>
      <c r="S4" s="26"/>
      <c r="T4" s="26"/>
      <c r="U4" s="26"/>
      <c r="V4" s="26"/>
      <c r="W4" s="26"/>
      <c r="X4" s="26"/>
      <c r="Y4" s="26">
        <v>2024</v>
      </c>
      <c r="Z4" s="26"/>
      <c r="AA4" s="26"/>
      <c r="AB4" s="26"/>
      <c r="AC4" s="26"/>
      <c r="AD4" s="26"/>
      <c r="AE4" s="26"/>
      <c r="AF4" s="26"/>
      <c r="AG4" s="26"/>
      <c r="AH4" s="26"/>
      <c r="AI4" s="26"/>
      <c r="AJ4" s="26"/>
    </row>
    <row r="5" spans="1:37" x14ac:dyDescent="0.25">
      <c r="A5" t="s">
        <v>28</v>
      </c>
      <c r="B5" t="s">
        <v>29</v>
      </c>
      <c r="C5" t="s">
        <v>30</v>
      </c>
      <c r="D5" t="s">
        <v>31</v>
      </c>
      <c r="E5" t="s">
        <v>32</v>
      </c>
      <c r="F5" t="s">
        <v>33</v>
      </c>
      <c r="G5" t="s">
        <v>34</v>
      </c>
      <c r="H5" t="s">
        <v>35</v>
      </c>
      <c r="I5" t="s">
        <v>36</v>
      </c>
      <c r="J5" t="s">
        <v>37</v>
      </c>
      <c r="K5" t="s">
        <v>38</v>
      </c>
      <c r="L5" t="s">
        <v>39</v>
      </c>
      <c r="M5" t="s">
        <v>28</v>
      </c>
      <c r="N5" t="s">
        <v>29</v>
      </c>
      <c r="O5" t="s">
        <v>30</v>
      </c>
      <c r="P5" t="s">
        <v>31</v>
      </c>
      <c r="Q5" t="s">
        <v>32</v>
      </c>
      <c r="R5" t="s">
        <v>33</v>
      </c>
      <c r="S5" t="s">
        <v>34</v>
      </c>
      <c r="T5" t="s">
        <v>35</v>
      </c>
      <c r="U5" t="s">
        <v>36</v>
      </c>
      <c r="V5" t="s">
        <v>37</v>
      </c>
      <c r="W5" t="s">
        <v>38</v>
      </c>
      <c r="X5" t="s">
        <v>39</v>
      </c>
      <c r="Y5" t="s">
        <v>28</v>
      </c>
      <c r="Z5" t="s">
        <v>29</v>
      </c>
      <c r="AA5" t="s">
        <v>30</v>
      </c>
      <c r="AB5" t="s">
        <v>31</v>
      </c>
      <c r="AC5" t="s">
        <v>32</v>
      </c>
      <c r="AD5" t="s">
        <v>33</v>
      </c>
      <c r="AE5" t="s">
        <v>34</v>
      </c>
      <c r="AF5" t="s">
        <v>35</v>
      </c>
      <c r="AG5" t="s">
        <v>36</v>
      </c>
      <c r="AH5" t="s">
        <v>37</v>
      </c>
      <c r="AI5" t="s">
        <v>38</v>
      </c>
      <c r="AJ5" t="s">
        <v>39</v>
      </c>
      <c r="AK5" t="s">
        <v>19</v>
      </c>
    </row>
    <row r="6" spans="1:37" x14ac:dyDescent="0.25">
      <c r="A6" s="4">
        <f>'Sales Budget'!B8*Sheet1!$J$6</f>
        <v>35000</v>
      </c>
      <c r="B6" s="4">
        <f>'Sales Budget'!C8*Sheet1!$J$6+Sheet1!$J$7*'Sales Budget'!B8</f>
        <v>59000</v>
      </c>
      <c r="C6" s="4">
        <f>'Sales Budget'!D8*Sheet1!$J$6+'Sales Budget'!C8*Sheet1!$J$7+Sheet1!$J$8*'Sales Budget'!B8</f>
        <v>89000</v>
      </c>
      <c r="D6" s="4">
        <f>'Sales Budget'!E8*Sheet1!$J$6+'Sales Budget'!D8*Sheet1!$J$7+Sheet1!$J$8*'Sales Budget'!C8</f>
        <v>69000</v>
      </c>
      <c r="E6" s="4">
        <f>'Sales Budget'!F8*Sheet1!$J$6+'Sales Budget'!E8*Sheet1!$J$7+Sheet1!$J$8*'Sales Budget'!D8</f>
        <v>120000</v>
      </c>
      <c r="F6" s="4">
        <f>'Sales Budget'!G8*Sheet1!$J$6+'Sales Budget'!F8*Sheet1!$J$7+Sheet1!$J$8*'Sales Budget'!E8</f>
        <v>97000</v>
      </c>
      <c r="G6" s="4">
        <f>'Sales Budget'!H8*Sheet1!$J$6+'Sales Budget'!G8*Sheet1!$J$7+Sheet1!$J$8*'Sales Budget'!F8</f>
        <v>81000</v>
      </c>
      <c r="H6" s="4">
        <f>'Sales Budget'!I8*Sheet1!$J$6+'Sales Budget'!H8*Sheet1!$J$7+Sheet1!$J$8*'Sales Budget'!G8</f>
        <v>93000</v>
      </c>
      <c r="I6" s="4">
        <f>'Sales Budget'!J8*Sheet1!$J$6+'Sales Budget'!I8*Sheet1!$J$7+Sheet1!$J$8*'Sales Budget'!H8</f>
        <v>55000</v>
      </c>
      <c r="J6" s="4">
        <f>'Sales Budget'!K8*Sheet1!$J$6+'Sales Budget'!J8*Sheet1!$J$7+Sheet1!$J$8*'Sales Budget'!I8</f>
        <v>109000</v>
      </c>
      <c r="K6" s="4">
        <f>'Sales Budget'!L8*Sheet1!$J$6+'Sales Budget'!K8*Sheet1!$J$7+Sheet1!$J$8*'Sales Budget'!J8</f>
        <v>149000</v>
      </c>
      <c r="L6" s="4">
        <f>'Sales Budget'!M8*Sheet1!$J$6+'Sales Budget'!L8*Sheet1!$J$7+Sheet1!$J$8*'Sales Budget'!K8</f>
        <v>222000</v>
      </c>
      <c r="M6" s="4">
        <f>'Sales Budget'!N8*Sheet1!$J$6+'Sales Budget'!M8*Sheet1!$J$7+Sheet1!$J$8*'Sales Budget'!L8</f>
        <v>186000</v>
      </c>
      <c r="N6" s="4">
        <f>'Sales Budget'!O8*Sheet1!$J$6+'Sales Budget'!N8*Sheet1!$J$7+Sheet1!$J$8*'Sales Budget'!M8</f>
        <v>241000</v>
      </c>
      <c r="O6" s="4">
        <f>'Sales Budget'!P8*Sheet1!$J$6+'Sales Budget'!O8*Sheet1!$J$7+Sheet1!$J$8*'Sales Budget'!N8</f>
        <v>279000</v>
      </c>
      <c r="P6" s="4">
        <f>'Sales Budget'!Q8*Sheet1!$J$6+'Sales Budget'!P8*Sheet1!$J$7+Sheet1!$J$8*'Sales Budget'!O8</f>
        <v>261000</v>
      </c>
      <c r="Q6" s="4">
        <f>'Sales Budget'!R8*Sheet1!$J$6+'Sales Budget'!Q8*Sheet1!$J$7+Sheet1!$J$8*'Sales Budget'!P8</f>
        <v>185000</v>
      </c>
      <c r="R6" s="4">
        <f>'Sales Budget'!S8*Sheet1!$J$6+'Sales Budget'!R8*Sheet1!$J$7+Sheet1!$J$8*'Sales Budget'!Q8</f>
        <v>223000</v>
      </c>
      <c r="S6" s="4">
        <f>'Sales Budget'!T8*Sheet1!$J$6+'Sales Budget'!S8*Sheet1!$J$7+Sheet1!$J$8*'Sales Budget'!R8</f>
        <v>259000</v>
      </c>
      <c r="T6" s="4">
        <f>'Sales Budget'!U8*Sheet1!$J$6+'Sales Budget'!T8*Sheet1!$J$7+Sheet1!$J$8*'Sales Budget'!S8</f>
        <v>311000</v>
      </c>
      <c r="U6" s="4">
        <f>'Sales Budget'!V8*Sheet1!$J$6+'Sales Budget'!U8*Sheet1!$J$7+Sheet1!$J$8*'Sales Budget'!T8</f>
        <v>339000</v>
      </c>
      <c r="V6" s="4">
        <f>'Sales Budget'!W8*Sheet1!$J$6+'Sales Budget'!V8*Sheet1!$J$7+Sheet1!$J$8*'Sales Budget'!U8</f>
        <v>390000</v>
      </c>
      <c r="W6" s="4">
        <f>'Sales Budget'!X8*Sheet1!$J$6+'Sales Budget'!W8*Sheet1!$J$7+Sheet1!$J$8*'Sales Budget'!V8</f>
        <v>425000</v>
      </c>
      <c r="X6" s="4">
        <f>'Sales Budget'!Y8*Sheet1!$J$6+'Sales Budget'!X8*Sheet1!$J$7+Sheet1!$J$8*'Sales Budget'!W8</f>
        <v>402000</v>
      </c>
      <c r="Y6" s="4">
        <f>'Sales Budget'!Z8*Sheet1!$J$6+'Sales Budget'!Y8*Sheet1!$J$7+Sheet1!$J$8*'Sales Budget'!X8</f>
        <v>437000</v>
      </c>
      <c r="Z6" s="4">
        <f>'Sales Budget'!AA8*Sheet1!$J$6+'Sales Budget'!Z8*Sheet1!$J$7+Sheet1!$J$8*'Sales Budget'!Y8</f>
        <v>479000</v>
      </c>
      <c r="AA6" s="4">
        <f>'Sales Budget'!AB8*Sheet1!$J$6+'Sales Budget'!AA8*Sheet1!$J$7+Sheet1!$J$8*'Sales Budget'!Z8</f>
        <v>481000</v>
      </c>
      <c r="AB6" s="4">
        <f>'Sales Budget'!AC8*Sheet1!$J$6+'Sales Budget'!AB8*Sheet1!$J$7+Sheet1!$J$8*'Sales Budget'!AA8</f>
        <v>489000</v>
      </c>
      <c r="AC6" s="4">
        <f>'Sales Budget'!AD8*Sheet1!$J$6+'Sales Budget'!AC8*Sheet1!$J$7+Sheet1!$J$8*'Sales Budget'!AB8</f>
        <v>454000</v>
      </c>
      <c r="AD6" s="4">
        <f>'Sales Budget'!AE8*Sheet1!$J$6+'Sales Budget'!AD8*Sheet1!$J$7+Sheet1!$J$8*'Sales Budget'!AC8</f>
        <v>431000</v>
      </c>
      <c r="AE6" s="4">
        <f>'Sales Budget'!AF8*Sheet1!$J$6+'Sales Budget'!AE8*Sheet1!$J$7+Sheet1!$J$8*'Sales Budget'!AD8</f>
        <v>499000</v>
      </c>
      <c r="AF6" s="4">
        <f>'Sales Budget'!AG8*Sheet1!$J$6+'Sales Budget'!AF8*Sheet1!$J$7+Sheet1!$J$8*'Sales Budget'!AE8</f>
        <v>505000</v>
      </c>
      <c r="AG6" s="4">
        <f>'Sales Budget'!AH8*Sheet1!$J$6+'Sales Budget'!AG8*Sheet1!$J$7+Sheet1!$J$8*'Sales Budget'!AF8</f>
        <v>540000</v>
      </c>
      <c r="AH6" s="4">
        <f>'Sales Budget'!AI8*Sheet1!$J$6+'Sales Budget'!AH8*Sheet1!$J$7+Sheet1!$J$8*'Sales Budget'!AG8</f>
        <v>581000</v>
      </c>
      <c r="AI6" s="4">
        <f>'Sales Budget'!AJ8*Sheet1!$J$6+'Sales Budget'!AI8*Sheet1!$J$7+Sheet1!$J$8*'Sales Budget'!AH8</f>
        <v>574000</v>
      </c>
      <c r="AJ6" s="4">
        <f>'Sales Budget'!AK8*Sheet1!$J$6+'Sales Budget'!AJ8*Sheet1!$J$7+Sheet1!$J$8*'Sales Budget'!AI8</f>
        <v>552000</v>
      </c>
      <c r="AK6" s="4">
        <f>SUM(A6:AJ6)</f>
        <v>10701000</v>
      </c>
    </row>
  </sheetData>
  <mergeCells count="6">
    <mergeCell ref="A1:D1"/>
    <mergeCell ref="A2:D2"/>
    <mergeCell ref="A3:D3"/>
    <mergeCell ref="M4:X4"/>
    <mergeCell ref="Y4:AJ4"/>
    <mergeCell ref="A4:L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E24CD-7577-465C-9CE8-185D27176ED5}">
  <dimension ref="A1:AL39"/>
  <sheetViews>
    <sheetView topLeftCell="C1" workbookViewId="0">
      <selection activeCell="M13" sqref="M13"/>
    </sheetView>
  </sheetViews>
  <sheetFormatPr defaultRowHeight="15" x14ac:dyDescent="0.25"/>
  <cols>
    <col min="1" max="1" width="38.42578125" customWidth="1"/>
    <col min="2" max="4" width="14.28515625" bestFit="1" customWidth="1"/>
    <col min="5" max="20" width="11.5703125" bestFit="1" customWidth="1"/>
    <col min="21" max="37" width="12.5703125" bestFit="1" customWidth="1"/>
    <col min="38" max="38" width="14.28515625" bestFit="1" customWidth="1"/>
  </cols>
  <sheetData>
    <row r="1" spans="1:38" x14ac:dyDescent="0.25">
      <c r="A1" s="26" t="s">
        <v>60</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row>
    <row r="2" spans="1:38" x14ac:dyDescent="0.25">
      <c r="B2" s="28">
        <v>2022</v>
      </c>
      <c r="C2" s="28"/>
      <c r="D2" s="28"/>
      <c r="E2" s="28"/>
      <c r="F2" s="28"/>
      <c r="G2" s="28"/>
      <c r="H2" s="28"/>
      <c r="I2" s="28"/>
      <c r="J2" s="28"/>
      <c r="K2" s="28"/>
      <c r="L2" s="28"/>
      <c r="M2" s="29"/>
      <c r="N2" s="30">
        <v>2023</v>
      </c>
      <c r="O2" s="28"/>
      <c r="P2" s="28"/>
      <c r="Q2" s="28"/>
      <c r="R2" s="28"/>
      <c r="S2" s="28"/>
      <c r="T2" s="28"/>
      <c r="U2" s="28"/>
      <c r="V2" s="28"/>
      <c r="W2" s="28"/>
      <c r="X2" s="28"/>
      <c r="Y2" s="29"/>
      <c r="Z2" s="30">
        <v>2024</v>
      </c>
      <c r="AA2" s="28"/>
      <c r="AB2" s="28"/>
      <c r="AC2" s="28"/>
      <c r="AD2" s="28"/>
      <c r="AE2" s="28"/>
      <c r="AF2" s="28"/>
      <c r="AG2" s="28"/>
      <c r="AH2" s="28"/>
      <c r="AI2" s="28"/>
      <c r="AJ2" s="28"/>
      <c r="AK2" s="29"/>
    </row>
    <row r="3" spans="1:38" x14ac:dyDescent="0.25">
      <c r="B3" s="7" t="s">
        <v>28</v>
      </c>
      <c r="C3" s="7" t="s">
        <v>29</v>
      </c>
      <c r="D3" s="7" t="s">
        <v>30</v>
      </c>
      <c r="E3" s="7" t="s">
        <v>31</v>
      </c>
      <c r="F3" s="7" t="s">
        <v>32</v>
      </c>
      <c r="G3" s="7" t="s">
        <v>33</v>
      </c>
      <c r="H3" s="7" t="s">
        <v>34</v>
      </c>
      <c r="I3" s="7" t="s">
        <v>35</v>
      </c>
      <c r="J3" s="7" t="s">
        <v>36</v>
      </c>
      <c r="K3" s="7" t="s">
        <v>37</v>
      </c>
      <c r="L3" s="7" t="s">
        <v>38</v>
      </c>
      <c r="M3" s="14" t="s">
        <v>39</v>
      </c>
      <c r="N3" s="20" t="s">
        <v>28</v>
      </c>
      <c r="O3" s="7" t="s">
        <v>29</v>
      </c>
      <c r="P3" s="7" t="s">
        <v>30</v>
      </c>
      <c r="Q3" s="7" t="s">
        <v>31</v>
      </c>
      <c r="R3" s="7" t="s">
        <v>32</v>
      </c>
      <c r="S3" s="7" t="s">
        <v>33</v>
      </c>
      <c r="T3" s="7" t="s">
        <v>34</v>
      </c>
      <c r="U3" s="7" t="s">
        <v>35</v>
      </c>
      <c r="V3" s="7" t="s">
        <v>36</v>
      </c>
      <c r="W3" s="7" t="s">
        <v>37</v>
      </c>
      <c r="X3" s="7" t="s">
        <v>38</v>
      </c>
      <c r="Y3" s="14" t="s">
        <v>39</v>
      </c>
      <c r="Z3" s="20" t="s">
        <v>28</v>
      </c>
      <c r="AA3" s="7" t="s">
        <v>29</v>
      </c>
      <c r="AB3" s="7" t="s">
        <v>30</v>
      </c>
      <c r="AC3" s="7" t="s">
        <v>31</v>
      </c>
      <c r="AD3" s="7" t="s">
        <v>32</v>
      </c>
      <c r="AE3" s="7" t="s">
        <v>33</v>
      </c>
      <c r="AF3" s="7" t="s">
        <v>34</v>
      </c>
      <c r="AG3" s="7" t="s">
        <v>35</v>
      </c>
      <c r="AH3" s="7" t="s">
        <v>36</v>
      </c>
      <c r="AI3" s="7" t="s">
        <v>37</v>
      </c>
      <c r="AJ3" s="7" t="s">
        <v>38</v>
      </c>
      <c r="AK3" s="14" t="s">
        <v>39</v>
      </c>
      <c r="AL3" t="s">
        <v>19</v>
      </c>
    </row>
    <row r="4" spans="1:38" x14ac:dyDescent="0.25">
      <c r="A4" t="s">
        <v>18</v>
      </c>
      <c r="B4" s="11">
        <f>'Sales Budget'!B6</f>
        <v>5000</v>
      </c>
      <c r="C4" s="11">
        <f>'Sales Budget'!C6</f>
        <v>7000</v>
      </c>
      <c r="D4" s="11">
        <f>'Sales Budget'!D6</f>
        <v>10000</v>
      </c>
      <c r="E4" s="11">
        <f>'Sales Budget'!E6</f>
        <v>6000</v>
      </c>
      <c r="F4" s="11">
        <f>'Sales Budget'!F6</f>
        <v>14000</v>
      </c>
      <c r="G4" s="11">
        <f>'Sales Budget'!G6</f>
        <v>9000</v>
      </c>
      <c r="H4" s="11">
        <f>'Sales Budget'!H6</f>
        <v>7000</v>
      </c>
      <c r="I4" s="11">
        <f>'Sales Budget'!I6</f>
        <v>10000</v>
      </c>
      <c r="J4" s="11">
        <f>'Sales Budget'!J6</f>
        <v>4000</v>
      </c>
      <c r="K4" s="11">
        <f>'Sales Budget'!K6</f>
        <v>13000</v>
      </c>
      <c r="L4" s="11">
        <f>'Sales Budget'!L6</f>
        <v>17000</v>
      </c>
      <c r="M4" s="15">
        <f>'Sales Budget'!M6</f>
        <v>25000</v>
      </c>
      <c r="N4" s="21">
        <f>'Sales Budget'!N6</f>
        <v>17000</v>
      </c>
      <c r="O4" s="11">
        <f>'Sales Budget'!O6</f>
        <v>26000</v>
      </c>
      <c r="P4" s="11">
        <f>'Sales Budget'!P6</f>
        <v>30000</v>
      </c>
      <c r="Q4" s="11">
        <f>'Sales Budget'!Q6</f>
        <v>25000</v>
      </c>
      <c r="R4" s="11">
        <f>'Sales Budget'!R6</f>
        <v>15000</v>
      </c>
      <c r="S4" s="11">
        <f>'Sales Budget'!S6</f>
        <v>24000</v>
      </c>
      <c r="T4" s="11">
        <f>'Sales Budget'!T6</f>
        <v>28000</v>
      </c>
      <c r="U4" s="11">
        <f>'Sales Budget'!U6</f>
        <v>33000</v>
      </c>
      <c r="V4" s="11">
        <f>'Sales Budget'!V6</f>
        <v>35000</v>
      </c>
      <c r="W4" s="11">
        <f>'Sales Budget'!W6</f>
        <v>41000</v>
      </c>
      <c r="X4" s="11">
        <f>'Sales Budget'!X6</f>
        <v>44000</v>
      </c>
      <c r="Y4" s="15">
        <f>'Sales Budget'!Y6</f>
        <v>39000</v>
      </c>
      <c r="Z4" s="21">
        <f>'Sales Budget'!Z6</f>
        <v>45000</v>
      </c>
      <c r="AA4" s="11">
        <f>'Sales Budget'!AA6</f>
        <v>50000</v>
      </c>
      <c r="AB4" s="11">
        <f>'Sales Budget'!AB6</f>
        <v>48000</v>
      </c>
      <c r="AC4" s="11">
        <f>'Sales Budget'!AC6</f>
        <v>49000</v>
      </c>
      <c r="AD4" s="11">
        <f>'Sales Budget'!AD6</f>
        <v>44000</v>
      </c>
      <c r="AE4" s="11">
        <f>'Sales Budget'!AE6</f>
        <v>42000</v>
      </c>
      <c r="AF4" s="11">
        <f>'Sales Budget'!AF6</f>
        <v>53000</v>
      </c>
      <c r="AG4" s="11">
        <f>'Sales Budget'!AG6</f>
        <v>51000</v>
      </c>
      <c r="AH4" s="11">
        <f>'Sales Budget'!AH6</f>
        <v>55000</v>
      </c>
      <c r="AI4" s="11">
        <f>'Sales Budget'!AI6</f>
        <v>60000</v>
      </c>
      <c r="AJ4" s="11">
        <f>'Sales Budget'!AJ6</f>
        <v>57000</v>
      </c>
      <c r="AK4" s="15">
        <f>'Sales Budget'!AK6</f>
        <v>54000</v>
      </c>
      <c r="AL4">
        <f>SUM(B4:AK4)</f>
        <v>1092000</v>
      </c>
    </row>
    <row r="5" spans="1:38" x14ac:dyDescent="0.25">
      <c r="A5" t="s">
        <v>43</v>
      </c>
      <c r="B5" s="7">
        <f>Sheet1!$M$10*'Operations Budget'!C4</f>
        <v>1400</v>
      </c>
      <c r="C5" s="7">
        <f>Sheet1!$M$10*'Operations Budget'!D4</f>
        <v>2000</v>
      </c>
      <c r="D5" s="7">
        <f>Sheet1!$M$10*'Operations Budget'!E4</f>
        <v>1200</v>
      </c>
      <c r="E5" s="7">
        <f>Sheet1!$M$10*'Operations Budget'!F4</f>
        <v>2800</v>
      </c>
      <c r="F5" s="7">
        <f>Sheet1!$M$10*'Operations Budget'!G4</f>
        <v>1800</v>
      </c>
      <c r="G5" s="7">
        <f>Sheet1!$M$10*'Operations Budget'!H4</f>
        <v>1400</v>
      </c>
      <c r="H5" s="7">
        <f>Sheet1!$M$10*'Operations Budget'!I4</f>
        <v>2000</v>
      </c>
      <c r="I5" s="7">
        <f>Sheet1!$M$10*'Operations Budget'!J4</f>
        <v>800</v>
      </c>
      <c r="J5" s="7">
        <f>Sheet1!$M$10*'Operations Budget'!K4</f>
        <v>2600</v>
      </c>
      <c r="K5" s="7">
        <f>Sheet1!$M$10*'Operations Budget'!L4</f>
        <v>3400</v>
      </c>
      <c r="L5" s="7">
        <f>Sheet1!$M$10*'Operations Budget'!M4</f>
        <v>5000</v>
      </c>
      <c r="M5" s="14">
        <f>Sheet1!$M$10*'Operations Budget'!N4</f>
        <v>3400</v>
      </c>
      <c r="N5" s="20">
        <f>Sheet1!$M$10*'Operations Budget'!O4</f>
        <v>5200</v>
      </c>
      <c r="O5" s="7">
        <f>Sheet1!$M$10*'Operations Budget'!P4</f>
        <v>6000</v>
      </c>
      <c r="P5" s="7">
        <f>Sheet1!$M$10*'Operations Budget'!Q4</f>
        <v>5000</v>
      </c>
      <c r="Q5" s="7">
        <f>Sheet1!$M$10*'Operations Budget'!R4</f>
        <v>3000</v>
      </c>
      <c r="R5" s="7">
        <f>Sheet1!$M$10*'Operations Budget'!S4</f>
        <v>4800</v>
      </c>
      <c r="S5" s="7">
        <f>Sheet1!$M$10*'Operations Budget'!T4</f>
        <v>5600</v>
      </c>
      <c r="T5" s="7">
        <f>Sheet1!$M$10*'Operations Budget'!U4</f>
        <v>6600</v>
      </c>
      <c r="U5" s="7">
        <f>Sheet1!$M$10*'Operations Budget'!V4</f>
        <v>7000</v>
      </c>
      <c r="V5" s="7">
        <f>Sheet1!$M$10*'Operations Budget'!W4</f>
        <v>8200</v>
      </c>
      <c r="W5" s="7">
        <f>Sheet1!$M$10*'Operations Budget'!X4</f>
        <v>8800</v>
      </c>
      <c r="X5" s="7">
        <f>Sheet1!$M$10*'Operations Budget'!Y4</f>
        <v>7800</v>
      </c>
      <c r="Y5" s="14">
        <f>Sheet1!$M$10*'Operations Budget'!Z4</f>
        <v>9000</v>
      </c>
      <c r="Z5" s="20">
        <f>Sheet1!$M$10*'Operations Budget'!AA4</f>
        <v>10000</v>
      </c>
      <c r="AA5" s="7">
        <f>Sheet1!$M$10*'Operations Budget'!AB4</f>
        <v>9600</v>
      </c>
      <c r="AB5" s="7">
        <f>Sheet1!$M$10*'Operations Budget'!AC4</f>
        <v>9800</v>
      </c>
      <c r="AC5" s="7">
        <f>Sheet1!$M$10*'Operations Budget'!AD4</f>
        <v>8800</v>
      </c>
      <c r="AD5" s="7">
        <f>Sheet1!$M$10*'Operations Budget'!AE4</f>
        <v>8400</v>
      </c>
      <c r="AE5" s="7">
        <f>Sheet1!$M$10*'Operations Budget'!AF4</f>
        <v>10600</v>
      </c>
      <c r="AF5" s="7">
        <f>Sheet1!$M$10*'Operations Budget'!AG4</f>
        <v>10200</v>
      </c>
      <c r="AG5" s="7">
        <f>Sheet1!$M$10*'Operations Budget'!AH4</f>
        <v>11000</v>
      </c>
      <c r="AH5" s="7">
        <f>Sheet1!$M$10*'Operations Budget'!AI4</f>
        <v>12000</v>
      </c>
      <c r="AI5" s="7">
        <f>Sheet1!$M$10*'Operations Budget'!AJ4</f>
        <v>11400</v>
      </c>
      <c r="AJ5" s="7">
        <f>Sheet1!$M$10*'Operations Budget'!AK4</f>
        <v>10800</v>
      </c>
      <c r="AK5" s="14">
        <f>Sheet1!$M$10*'Operations Budget'!AL4</f>
        <v>218400</v>
      </c>
    </row>
    <row r="6" spans="1:38" x14ac:dyDescent="0.25">
      <c r="A6" t="s">
        <v>44</v>
      </c>
      <c r="B6" s="7">
        <f>SUM(B4:B5)</f>
        <v>6400</v>
      </c>
      <c r="C6" s="7">
        <f t="shared" ref="C6:AK6" si="0">SUM(C4:C5)</f>
        <v>9000</v>
      </c>
      <c r="D6" s="7">
        <f t="shared" si="0"/>
        <v>11200</v>
      </c>
      <c r="E6" s="7">
        <f t="shared" si="0"/>
        <v>8800</v>
      </c>
      <c r="F6" s="7">
        <f t="shared" si="0"/>
        <v>15800</v>
      </c>
      <c r="G6" s="7">
        <f t="shared" si="0"/>
        <v>10400</v>
      </c>
      <c r="H6" s="7">
        <f t="shared" si="0"/>
        <v>9000</v>
      </c>
      <c r="I6" s="7">
        <f t="shared" si="0"/>
        <v>10800</v>
      </c>
      <c r="J6" s="7">
        <f t="shared" si="0"/>
        <v>6600</v>
      </c>
      <c r="K6" s="7">
        <f t="shared" si="0"/>
        <v>16400</v>
      </c>
      <c r="L6" s="7">
        <f t="shared" si="0"/>
        <v>22000</v>
      </c>
      <c r="M6" s="14">
        <f t="shared" si="0"/>
        <v>28400</v>
      </c>
      <c r="N6" s="20">
        <f t="shared" si="0"/>
        <v>22200</v>
      </c>
      <c r="O6" s="7">
        <f t="shared" si="0"/>
        <v>32000</v>
      </c>
      <c r="P6" s="7">
        <f t="shared" si="0"/>
        <v>35000</v>
      </c>
      <c r="Q6" s="7">
        <f t="shared" si="0"/>
        <v>28000</v>
      </c>
      <c r="R6" s="7">
        <f t="shared" si="0"/>
        <v>19800</v>
      </c>
      <c r="S6" s="7">
        <f t="shared" si="0"/>
        <v>29600</v>
      </c>
      <c r="T6" s="7">
        <f t="shared" si="0"/>
        <v>34600</v>
      </c>
      <c r="U6" s="7">
        <f t="shared" si="0"/>
        <v>40000</v>
      </c>
      <c r="V6" s="7">
        <f t="shared" si="0"/>
        <v>43200</v>
      </c>
      <c r="W6" s="7">
        <f t="shared" si="0"/>
        <v>49800</v>
      </c>
      <c r="X6" s="7">
        <f t="shared" si="0"/>
        <v>51800</v>
      </c>
      <c r="Y6" s="14">
        <f t="shared" si="0"/>
        <v>48000</v>
      </c>
      <c r="Z6" s="20">
        <f t="shared" si="0"/>
        <v>55000</v>
      </c>
      <c r="AA6" s="7">
        <f t="shared" si="0"/>
        <v>59600</v>
      </c>
      <c r="AB6" s="7">
        <f t="shared" si="0"/>
        <v>57800</v>
      </c>
      <c r="AC6" s="7">
        <f t="shared" si="0"/>
        <v>57800</v>
      </c>
      <c r="AD6" s="7">
        <f t="shared" si="0"/>
        <v>52400</v>
      </c>
      <c r="AE6" s="7">
        <f t="shared" si="0"/>
        <v>52600</v>
      </c>
      <c r="AF6" s="7">
        <f t="shared" si="0"/>
        <v>63200</v>
      </c>
      <c r="AG6" s="7">
        <f t="shared" si="0"/>
        <v>62000</v>
      </c>
      <c r="AH6" s="7">
        <f t="shared" si="0"/>
        <v>67000</v>
      </c>
      <c r="AI6" s="7">
        <f t="shared" si="0"/>
        <v>71400</v>
      </c>
      <c r="AJ6" s="7">
        <f t="shared" si="0"/>
        <v>67800</v>
      </c>
      <c r="AK6" s="14">
        <f t="shared" si="0"/>
        <v>272400</v>
      </c>
      <c r="AL6">
        <f t="shared" ref="AL6:AL8" si="1">SUM(B6:AK6)</f>
        <v>1527800</v>
      </c>
    </row>
    <row r="7" spans="1:38" x14ac:dyDescent="0.25">
      <c r="A7" t="s">
        <v>45</v>
      </c>
      <c r="B7" s="7">
        <f>-(Sheet1!$M$10*'Operations Budget'!B4)</f>
        <v>-1000</v>
      </c>
      <c r="C7" s="7">
        <f>-(Sheet1!$M$10*'Operations Budget'!C4)</f>
        <v>-1400</v>
      </c>
      <c r="D7" s="7">
        <f>-(Sheet1!$M$10*'Operations Budget'!D4)</f>
        <v>-2000</v>
      </c>
      <c r="E7" s="7">
        <f>-(Sheet1!$M$10*'Operations Budget'!E4)</f>
        <v>-1200</v>
      </c>
      <c r="F7" s="7">
        <f>-(Sheet1!$M$10*'Operations Budget'!F4)</f>
        <v>-2800</v>
      </c>
      <c r="G7" s="7">
        <f>-(Sheet1!$M$10*'Operations Budget'!G4)</f>
        <v>-1800</v>
      </c>
      <c r="H7" s="7">
        <f>-(Sheet1!$M$10*'Operations Budget'!H4)</f>
        <v>-1400</v>
      </c>
      <c r="I7" s="7">
        <f>-(Sheet1!$M$10*'Operations Budget'!I4)</f>
        <v>-2000</v>
      </c>
      <c r="J7" s="7">
        <f>-(Sheet1!$M$10*'Operations Budget'!J4)</f>
        <v>-800</v>
      </c>
      <c r="K7" s="7">
        <f>-(Sheet1!$M$10*'Operations Budget'!K4)</f>
        <v>-2600</v>
      </c>
      <c r="L7" s="7">
        <f>-(Sheet1!$M$10*'Operations Budget'!L4)</f>
        <v>-3400</v>
      </c>
      <c r="M7" s="14">
        <f>-(Sheet1!$M$10*'Operations Budget'!M4)</f>
        <v>-5000</v>
      </c>
      <c r="N7" s="20">
        <f>-(Sheet1!$M$10*'Operations Budget'!N4)</f>
        <v>-3400</v>
      </c>
      <c r="O7" s="7">
        <f>-(Sheet1!$M$10*'Operations Budget'!O4)</f>
        <v>-5200</v>
      </c>
      <c r="P7" s="7">
        <f>-(Sheet1!$M$10*'Operations Budget'!P4)</f>
        <v>-6000</v>
      </c>
      <c r="Q7" s="7">
        <f>-(Sheet1!$M$10*'Operations Budget'!Q4)</f>
        <v>-5000</v>
      </c>
      <c r="R7" s="7">
        <f>-(Sheet1!$M$10*'Operations Budget'!R4)</f>
        <v>-3000</v>
      </c>
      <c r="S7" s="7">
        <f>-(Sheet1!$M$10*'Operations Budget'!S4)</f>
        <v>-4800</v>
      </c>
      <c r="T7" s="7">
        <f>-(Sheet1!$M$10*'Operations Budget'!T4)</f>
        <v>-5600</v>
      </c>
      <c r="U7" s="7">
        <f>-(Sheet1!$M$10*'Operations Budget'!U4)</f>
        <v>-6600</v>
      </c>
      <c r="V7" s="7">
        <f>-(Sheet1!$M$10*'Operations Budget'!V4)</f>
        <v>-7000</v>
      </c>
      <c r="W7" s="7">
        <f>-(Sheet1!$M$10*'Operations Budget'!W4)</f>
        <v>-8200</v>
      </c>
      <c r="X7" s="7">
        <f>-(Sheet1!$M$10*'Operations Budget'!X4)</f>
        <v>-8800</v>
      </c>
      <c r="Y7" s="14">
        <f>-(Sheet1!$M$10*'Operations Budget'!Y4)</f>
        <v>-7800</v>
      </c>
      <c r="Z7" s="20">
        <f>-(Sheet1!$M$10*'Operations Budget'!Z4)</f>
        <v>-9000</v>
      </c>
      <c r="AA7" s="7">
        <f>-(Sheet1!$M$10*'Operations Budget'!AA4)</f>
        <v>-10000</v>
      </c>
      <c r="AB7" s="7">
        <f>-(Sheet1!$M$10*'Operations Budget'!AB4)</f>
        <v>-9600</v>
      </c>
      <c r="AC7" s="7">
        <f>-(Sheet1!$M$10*'Operations Budget'!AC4)</f>
        <v>-9800</v>
      </c>
      <c r="AD7" s="7">
        <f>-(Sheet1!$M$10*'Operations Budget'!AD4)</f>
        <v>-8800</v>
      </c>
      <c r="AE7" s="7">
        <f>-(Sheet1!$M$10*'Operations Budget'!AE4)</f>
        <v>-8400</v>
      </c>
      <c r="AF7" s="7">
        <f>-(Sheet1!$M$10*'Operations Budget'!AF4)</f>
        <v>-10600</v>
      </c>
      <c r="AG7" s="7">
        <f>-(Sheet1!$M$10*'Operations Budget'!AG4)</f>
        <v>-10200</v>
      </c>
      <c r="AH7" s="7">
        <f>-(Sheet1!$M$10*'Operations Budget'!AH4)</f>
        <v>-11000</v>
      </c>
      <c r="AI7" s="7">
        <f>-(Sheet1!$M$10*'Operations Budget'!AI4)</f>
        <v>-12000</v>
      </c>
      <c r="AJ7" s="7">
        <f>-(Sheet1!$M$10*'Operations Budget'!AJ4)</f>
        <v>-11400</v>
      </c>
      <c r="AK7" s="14">
        <f>-(Sheet1!$M$10*'Operations Budget'!AK4)</f>
        <v>-10800</v>
      </c>
    </row>
    <row r="8" spans="1:38" x14ac:dyDescent="0.25">
      <c r="A8" t="s">
        <v>46</v>
      </c>
      <c r="B8" s="7">
        <f>SUM(B6:B7)</f>
        <v>5400</v>
      </c>
      <c r="C8" s="7">
        <f t="shared" ref="C8:AK8" si="2">SUM(C6:C7)</f>
        <v>7600</v>
      </c>
      <c r="D8" s="7">
        <f t="shared" si="2"/>
        <v>9200</v>
      </c>
      <c r="E8" s="7">
        <f t="shared" si="2"/>
        <v>7600</v>
      </c>
      <c r="F8" s="7">
        <f t="shared" si="2"/>
        <v>13000</v>
      </c>
      <c r="G8" s="7">
        <f t="shared" si="2"/>
        <v>8600</v>
      </c>
      <c r="H8" s="7">
        <f t="shared" si="2"/>
        <v>7600</v>
      </c>
      <c r="I8" s="7">
        <f t="shared" si="2"/>
        <v>8800</v>
      </c>
      <c r="J8" s="7">
        <f t="shared" si="2"/>
        <v>5800</v>
      </c>
      <c r="K8" s="7">
        <f t="shared" si="2"/>
        <v>13800</v>
      </c>
      <c r="L8" s="7">
        <f t="shared" si="2"/>
        <v>18600</v>
      </c>
      <c r="M8" s="14">
        <f t="shared" si="2"/>
        <v>23400</v>
      </c>
      <c r="N8" s="20">
        <f t="shared" si="2"/>
        <v>18800</v>
      </c>
      <c r="O8" s="7">
        <f t="shared" si="2"/>
        <v>26800</v>
      </c>
      <c r="P8" s="7">
        <f t="shared" si="2"/>
        <v>29000</v>
      </c>
      <c r="Q8" s="7">
        <f t="shared" si="2"/>
        <v>23000</v>
      </c>
      <c r="R8" s="7">
        <f t="shared" si="2"/>
        <v>16800</v>
      </c>
      <c r="S8" s="7">
        <f t="shared" si="2"/>
        <v>24800</v>
      </c>
      <c r="T8" s="7">
        <f t="shared" si="2"/>
        <v>29000</v>
      </c>
      <c r="U8" s="7">
        <f t="shared" si="2"/>
        <v>33400</v>
      </c>
      <c r="V8" s="7">
        <f t="shared" si="2"/>
        <v>36200</v>
      </c>
      <c r="W8" s="7">
        <f t="shared" si="2"/>
        <v>41600</v>
      </c>
      <c r="X8" s="7">
        <f t="shared" si="2"/>
        <v>43000</v>
      </c>
      <c r="Y8" s="14">
        <f t="shared" si="2"/>
        <v>40200</v>
      </c>
      <c r="Z8" s="20">
        <f t="shared" si="2"/>
        <v>46000</v>
      </c>
      <c r="AA8" s="7">
        <f t="shared" si="2"/>
        <v>49600</v>
      </c>
      <c r="AB8" s="7">
        <f t="shared" si="2"/>
        <v>48200</v>
      </c>
      <c r="AC8" s="7">
        <f t="shared" si="2"/>
        <v>48000</v>
      </c>
      <c r="AD8" s="7">
        <f t="shared" si="2"/>
        <v>43600</v>
      </c>
      <c r="AE8" s="7">
        <f t="shared" si="2"/>
        <v>44200</v>
      </c>
      <c r="AF8" s="7">
        <f t="shared" si="2"/>
        <v>52600</v>
      </c>
      <c r="AG8" s="7">
        <f t="shared" si="2"/>
        <v>51800</v>
      </c>
      <c r="AH8" s="7">
        <f t="shared" si="2"/>
        <v>56000</v>
      </c>
      <c r="AI8" s="7">
        <f t="shared" si="2"/>
        <v>59400</v>
      </c>
      <c r="AJ8" s="7">
        <f t="shared" si="2"/>
        <v>56400</v>
      </c>
      <c r="AK8" s="14">
        <f t="shared" si="2"/>
        <v>261600</v>
      </c>
      <c r="AL8">
        <f t="shared" si="1"/>
        <v>1309400</v>
      </c>
    </row>
    <row r="9" spans="1:38" x14ac:dyDescent="0.25">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row>
    <row r="10" spans="1:38" x14ac:dyDescent="0.25">
      <c r="A10" t="s">
        <v>47</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spans="1:38" x14ac:dyDescent="0.25">
      <c r="A11" t="s">
        <v>48</v>
      </c>
      <c r="B11" s="7">
        <f>B4</f>
        <v>5000</v>
      </c>
      <c r="C11" s="7">
        <f t="shared" ref="C11:AK11" si="3">C4</f>
        <v>7000</v>
      </c>
      <c r="D11" s="7">
        <f t="shared" si="3"/>
        <v>10000</v>
      </c>
      <c r="E11" s="7">
        <f t="shared" si="3"/>
        <v>6000</v>
      </c>
      <c r="F11" s="7">
        <f t="shared" si="3"/>
        <v>14000</v>
      </c>
      <c r="G11" s="7">
        <f t="shared" si="3"/>
        <v>9000</v>
      </c>
      <c r="H11" s="7">
        <f t="shared" si="3"/>
        <v>7000</v>
      </c>
      <c r="I11" s="7">
        <f t="shared" si="3"/>
        <v>10000</v>
      </c>
      <c r="J11" s="7">
        <f t="shared" si="3"/>
        <v>4000</v>
      </c>
      <c r="K11" s="7">
        <f t="shared" si="3"/>
        <v>13000</v>
      </c>
      <c r="L11" s="7">
        <f t="shared" si="3"/>
        <v>17000</v>
      </c>
      <c r="M11" s="14">
        <f t="shared" si="3"/>
        <v>25000</v>
      </c>
      <c r="N11" s="20">
        <f t="shared" si="3"/>
        <v>17000</v>
      </c>
      <c r="O11" s="7">
        <f t="shared" si="3"/>
        <v>26000</v>
      </c>
      <c r="P11" s="7">
        <f t="shared" si="3"/>
        <v>30000</v>
      </c>
      <c r="Q11" s="7">
        <f t="shared" si="3"/>
        <v>25000</v>
      </c>
      <c r="R11" s="7">
        <f t="shared" si="3"/>
        <v>15000</v>
      </c>
      <c r="S11" s="7">
        <f t="shared" si="3"/>
        <v>24000</v>
      </c>
      <c r="T11" s="7">
        <f t="shared" si="3"/>
        <v>28000</v>
      </c>
      <c r="U11" s="7">
        <f t="shared" si="3"/>
        <v>33000</v>
      </c>
      <c r="V11" s="7">
        <f t="shared" si="3"/>
        <v>35000</v>
      </c>
      <c r="W11" s="7">
        <f t="shared" si="3"/>
        <v>41000</v>
      </c>
      <c r="X11" s="7">
        <f t="shared" si="3"/>
        <v>44000</v>
      </c>
      <c r="Y11" s="14">
        <f t="shared" si="3"/>
        <v>39000</v>
      </c>
      <c r="Z11" s="20">
        <f t="shared" si="3"/>
        <v>45000</v>
      </c>
      <c r="AA11" s="7">
        <f t="shared" si="3"/>
        <v>50000</v>
      </c>
      <c r="AB11" s="7">
        <f t="shared" si="3"/>
        <v>48000</v>
      </c>
      <c r="AC11" s="7">
        <f t="shared" si="3"/>
        <v>49000</v>
      </c>
      <c r="AD11" s="7">
        <f t="shared" si="3"/>
        <v>44000</v>
      </c>
      <c r="AE11" s="7">
        <f t="shared" si="3"/>
        <v>42000</v>
      </c>
      <c r="AF11" s="7">
        <f t="shared" si="3"/>
        <v>53000</v>
      </c>
      <c r="AG11" s="7">
        <f t="shared" si="3"/>
        <v>51000</v>
      </c>
      <c r="AH11" s="7">
        <f t="shared" si="3"/>
        <v>55000</v>
      </c>
      <c r="AI11" s="7">
        <f t="shared" si="3"/>
        <v>60000</v>
      </c>
      <c r="AJ11" s="7">
        <f t="shared" si="3"/>
        <v>57000</v>
      </c>
      <c r="AK11" s="14">
        <f t="shared" si="3"/>
        <v>54000</v>
      </c>
      <c r="AL11">
        <f>SUM(B11:AK11)</f>
        <v>1092000</v>
      </c>
    </row>
    <row r="12" spans="1:38" x14ac:dyDescent="0.25">
      <c r="A12" t="s">
        <v>54</v>
      </c>
      <c r="B12" s="8">
        <f>B11*Sheet1!$I$20+Sheet1!$I$21*'Operations Budget'!B11+'Operations Budget'!B11*Sheet1!$I$22+Sheet1!$I$23*'Operations Budget'!B11</f>
        <v>8650</v>
      </c>
      <c r="C12" s="8">
        <f>C11*Sheet1!$I$20+Sheet1!$I$21*'Operations Budget'!C11+'Operations Budget'!C11*Sheet1!$I$22+Sheet1!$I$23*'Operations Budget'!C11</f>
        <v>12110</v>
      </c>
      <c r="D12" s="8">
        <f>D11*Sheet1!$I$20+Sheet1!$I$21*'Operations Budget'!D11+'Operations Budget'!D11*Sheet1!$I$22+Sheet1!$I$23*'Operations Budget'!D11</f>
        <v>17300</v>
      </c>
      <c r="E12" s="8">
        <f>E11*Sheet1!$I$20+Sheet1!$I$21*'Operations Budget'!E11+'Operations Budget'!E11*Sheet1!$I$22+Sheet1!$I$23*'Operations Budget'!E11</f>
        <v>10380</v>
      </c>
      <c r="F12" s="8">
        <f>F11*Sheet1!$I$20+Sheet1!$I$21*'Operations Budget'!F11+'Operations Budget'!F11*Sheet1!$I$22+Sheet1!$I$23*'Operations Budget'!F11</f>
        <v>24220</v>
      </c>
      <c r="G12" s="8">
        <f>G11*Sheet1!$I$20+Sheet1!$I$21*'Operations Budget'!G11+'Operations Budget'!G11*Sheet1!$I$22+Sheet1!$I$23*'Operations Budget'!G11</f>
        <v>15570</v>
      </c>
      <c r="H12" s="8">
        <f>H11*Sheet1!$I$20+Sheet1!$I$21*'Operations Budget'!H11+'Operations Budget'!H11*Sheet1!$I$22+Sheet1!$I$23*'Operations Budget'!H11</f>
        <v>12110</v>
      </c>
      <c r="I12" s="8">
        <f>I11*Sheet1!$I$20+Sheet1!$I$21*'Operations Budget'!I11+'Operations Budget'!I11*Sheet1!$I$22+Sheet1!$I$23*'Operations Budget'!I11</f>
        <v>17300</v>
      </c>
      <c r="J12" s="8">
        <f>J11*Sheet1!$I$20+Sheet1!$I$21*'Operations Budget'!J11+'Operations Budget'!J11*Sheet1!$I$22+Sheet1!$I$23*'Operations Budget'!J11</f>
        <v>6920</v>
      </c>
      <c r="K12" s="8">
        <f>K11*Sheet1!$I$20+Sheet1!$I$21*'Operations Budget'!K11+'Operations Budget'!K11*Sheet1!$I$22+Sheet1!$I$23*'Operations Budget'!K11</f>
        <v>22490</v>
      </c>
      <c r="L12" s="8">
        <f>L11*Sheet1!$I$20+Sheet1!$I$21*'Operations Budget'!L11+'Operations Budget'!L11*Sheet1!$I$22+Sheet1!$I$23*'Operations Budget'!L11</f>
        <v>29410</v>
      </c>
      <c r="M12" s="16">
        <f>M11*Sheet1!$I$20+Sheet1!$I$21*'Operations Budget'!M11+'Operations Budget'!M11*Sheet1!$I$22+Sheet1!$I$23*'Operations Budget'!M11</f>
        <v>43250</v>
      </c>
      <c r="N12" s="22">
        <f>N11*Sheet1!$I$20+Sheet1!$I$21*'Operations Budget'!N11+'Operations Budget'!N11*Sheet1!$I$22+Sheet1!$I$23*'Operations Budget'!N11</f>
        <v>29410</v>
      </c>
      <c r="O12" s="8">
        <f>O11*Sheet1!$I$20+Sheet1!$I$21*'Operations Budget'!O11+'Operations Budget'!O11*Sheet1!$I$22+Sheet1!$I$23*'Operations Budget'!O11</f>
        <v>44980</v>
      </c>
      <c r="P12" s="8">
        <f>P11*Sheet1!$I$20+Sheet1!$I$21*'Operations Budget'!P11+'Operations Budget'!P11*Sheet1!$I$22+Sheet1!$I$23*'Operations Budget'!P11</f>
        <v>51900</v>
      </c>
      <c r="Q12" s="8">
        <f>Q11*Sheet1!$I$20+Sheet1!$I$21*'Operations Budget'!Q11+'Operations Budget'!Q11*Sheet1!$I$22+Sheet1!$I$23*'Operations Budget'!Q11</f>
        <v>43250</v>
      </c>
      <c r="R12" s="8">
        <f>R11*Sheet1!$I$20+Sheet1!$I$21*'Operations Budget'!R11+'Operations Budget'!R11*Sheet1!$I$22+Sheet1!$I$23*'Operations Budget'!R11</f>
        <v>25950</v>
      </c>
      <c r="S12" s="8">
        <f>S11*Sheet1!$I$20+Sheet1!$I$21*'Operations Budget'!S11+'Operations Budget'!S11*Sheet1!$I$22+Sheet1!$I$23*'Operations Budget'!S11</f>
        <v>41520</v>
      </c>
      <c r="T12" s="8">
        <f>T11*Sheet1!$I$20+Sheet1!$I$21*'Operations Budget'!T11+'Operations Budget'!T11*Sheet1!$I$22+Sheet1!$I$23*'Operations Budget'!T11</f>
        <v>48440</v>
      </c>
      <c r="U12" s="8">
        <f>U11*Sheet1!$I$20+Sheet1!$I$21*'Operations Budget'!U11+'Operations Budget'!U11*Sheet1!$I$22+Sheet1!$I$23*'Operations Budget'!U11</f>
        <v>57090</v>
      </c>
      <c r="V12" s="8">
        <f>V11*Sheet1!$I$20+Sheet1!$I$21*'Operations Budget'!V11+'Operations Budget'!V11*Sheet1!$I$22+Sheet1!$I$23*'Operations Budget'!V11</f>
        <v>60550</v>
      </c>
      <c r="W12" s="8">
        <f>W11*Sheet1!$I$20+Sheet1!$I$21*'Operations Budget'!W11+'Operations Budget'!W11*Sheet1!$I$22+Sheet1!$I$23*'Operations Budget'!W11</f>
        <v>70930</v>
      </c>
      <c r="X12" s="8">
        <f>X11*Sheet1!$I$20+Sheet1!$I$21*'Operations Budget'!X11+'Operations Budget'!X11*Sheet1!$I$22+Sheet1!$I$23*'Operations Budget'!X11</f>
        <v>76120</v>
      </c>
      <c r="Y12" s="16">
        <f>Y11*Sheet1!$I$20+Sheet1!$I$21*'Operations Budget'!Y11+'Operations Budget'!Y11*Sheet1!$I$22+Sheet1!$I$23*'Operations Budget'!Y11</f>
        <v>67470</v>
      </c>
      <c r="Z12" s="22">
        <f>Z11*Sheet1!$I$20+Sheet1!$I$21*'Operations Budget'!Z11+'Operations Budget'!Z11*Sheet1!$I$22+Sheet1!$I$23*'Operations Budget'!Z11</f>
        <v>77850</v>
      </c>
      <c r="AA12" s="8">
        <f>AA11*Sheet1!$I$20+Sheet1!$I$21*'Operations Budget'!AA11+'Operations Budget'!AA11*Sheet1!$I$22+Sheet1!$I$23*'Operations Budget'!AA11</f>
        <v>86500</v>
      </c>
      <c r="AB12" s="8">
        <f>AB11*Sheet1!$I$20+Sheet1!$I$21*'Operations Budget'!AB11+'Operations Budget'!AB11*Sheet1!$I$22+Sheet1!$I$23*'Operations Budget'!AB11</f>
        <v>83040</v>
      </c>
      <c r="AC12" s="8">
        <f>AC11*Sheet1!$I$20+Sheet1!$I$21*'Operations Budget'!AC11+'Operations Budget'!AC11*Sheet1!$I$22+Sheet1!$I$23*'Operations Budget'!AC11</f>
        <v>84770</v>
      </c>
      <c r="AD12" s="8">
        <f>AD11*Sheet1!$I$20+Sheet1!$I$21*'Operations Budget'!AD11+'Operations Budget'!AD11*Sheet1!$I$22+Sheet1!$I$23*'Operations Budget'!AD11</f>
        <v>76120</v>
      </c>
      <c r="AE12" s="8">
        <f>AE11*Sheet1!$I$20+Sheet1!$I$21*'Operations Budget'!AE11+'Operations Budget'!AE11*Sheet1!$I$22+Sheet1!$I$23*'Operations Budget'!AE11</f>
        <v>72660</v>
      </c>
      <c r="AF12" s="8">
        <f>AF11*Sheet1!$I$20+Sheet1!$I$21*'Operations Budget'!AF11+'Operations Budget'!AF11*Sheet1!$I$22+Sheet1!$I$23*'Operations Budget'!AF11</f>
        <v>91690</v>
      </c>
      <c r="AG12" s="8">
        <f>AG11*Sheet1!$I$20+Sheet1!$I$21*'Operations Budget'!AG11+'Operations Budget'!AG11*Sheet1!$I$22+Sheet1!$I$23*'Operations Budget'!AG11</f>
        <v>88230</v>
      </c>
      <c r="AH12" s="8">
        <f>AH11*Sheet1!$I$20+Sheet1!$I$21*'Operations Budget'!AH11+'Operations Budget'!AH11*Sheet1!$I$22+Sheet1!$I$23*'Operations Budget'!AH11</f>
        <v>95150</v>
      </c>
      <c r="AI12" s="8">
        <f>AI11*Sheet1!$I$20+Sheet1!$I$21*'Operations Budget'!AI11+'Operations Budget'!AI11*Sheet1!$I$22+Sheet1!$I$23*'Operations Budget'!AI11</f>
        <v>103800</v>
      </c>
      <c r="AJ12" s="8">
        <f>AJ11*Sheet1!$I$20+Sheet1!$I$21*'Operations Budget'!AJ11+'Operations Budget'!AJ11*Sheet1!$I$22+Sheet1!$I$23*'Operations Budget'!AJ11</f>
        <v>98610</v>
      </c>
      <c r="AK12" s="16">
        <f>AK11*Sheet1!$I$20+Sheet1!$I$21*'Operations Budget'!AK11+'Operations Budget'!AK11*Sheet1!$I$22+Sheet1!$I$23*'Operations Budget'!AK11</f>
        <v>93420</v>
      </c>
    </row>
    <row r="13" spans="1:38" x14ac:dyDescent="0.25">
      <c r="A13" t="s">
        <v>55</v>
      </c>
      <c r="B13" s="13">
        <f>C12*Sheet1!$L$11</f>
        <v>1211</v>
      </c>
      <c r="C13" s="13">
        <f>D12*Sheet1!$L$11</f>
        <v>1730</v>
      </c>
      <c r="D13" s="13">
        <f>E12*Sheet1!$L$11</f>
        <v>1038</v>
      </c>
      <c r="E13" s="13">
        <f>F12*Sheet1!$L$11</f>
        <v>2422</v>
      </c>
      <c r="F13" s="13">
        <f>G12*Sheet1!$L$11</f>
        <v>1557</v>
      </c>
      <c r="G13" s="13">
        <f>H12*Sheet1!$L$11</f>
        <v>1211</v>
      </c>
      <c r="H13" s="13">
        <f>I12*Sheet1!$L$11</f>
        <v>1730</v>
      </c>
      <c r="I13" s="13">
        <f>J12*Sheet1!$L$11</f>
        <v>692</v>
      </c>
      <c r="J13" s="13">
        <f>K12*Sheet1!$L$11</f>
        <v>2249</v>
      </c>
      <c r="K13" s="13">
        <f>L12*Sheet1!$L$11</f>
        <v>2941</v>
      </c>
      <c r="L13" s="13">
        <f>M12*Sheet1!$L$11</f>
        <v>4325</v>
      </c>
      <c r="M13" s="17">
        <f>N12*Sheet1!$L$11</f>
        <v>2941</v>
      </c>
      <c r="N13" s="23">
        <f>O12*Sheet1!$L$11</f>
        <v>4498</v>
      </c>
      <c r="O13" s="13">
        <f>P12*Sheet1!$L$11</f>
        <v>5190</v>
      </c>
      <c r="P13" s="13">
        <f>Q12*Sheet1!$L$11</f>
        <v>4325</v>
      </c>
      <c r="Q13" s="13">
        <f>R12*Sheet1!$L$11</f>
        <v>2595</v>
      </c>
      <c r="R13" s="13">
        <f>S12*Sheet1!$L$11</f>
        <v>4152</v>
      </c>
      <c r="S13" s="13">
        <f>T12*Sheet1!$L$11</f>
        <v>4844</v>
      </c>
      <c r="T13" s="13">
        <f>U12*Sheet1!$L$11</f>
        <v>5709</v>
      </c>
      <c r="U13" s="13">
        <f>V12*Sheet1!$L$11</f>
        <v>6055</v>
      </c>
      <c r="V13" s="13">
        <f>W12*Sheet1!$L$11</f>
        <v>7093</v>
      </c>
      <c r="W13" s="13">
        <f>X12*Sheet1!$L$11</f>
        <v>7612</v>
      </c>
      <c r="X13" s="13">
        <f>Y12*Sheet1!$L$11</f>
        <v>6747</v>
      </c>
      <c r="Y13" s="17">
        <f>Z12*Sheet1!$L$11</f>
        <v>7785</v>
      </c>
      <c r="Z13" s="23">
        <f>AA12*Sheet1!$L$11</f>
        <v>8650</v>
      </c>
      <c r="AA13" s="13">
        <f>AB12*Sheet1!$L$11</f>
        <v>8304</v>
      </c>
      <c r="AB13" s="13">
        <f>AC12*Sheet1!$L$11</f>
        <v>8477</v>
      </c>
      <c r="AC13" s="13">
        <f>AD12*Sheet1!$L$11</f>
        <v>7612</v>
      </c>
      <c r="AD13" s="13">
        <f>AE12*Sheet1!$L$11</f>
        <v>7266</v>
      </c>
      <c r="AE13" s="13">
        <f>AF12*Sheet1!$L$11</f>
        <v>9169</v>
      </c>
      <c r="AF13" s="13">
        <f>AG12*Sheet1!$L$11</f>
        <v>8823</v>
      </c>
      <c r="AG13" s="13">
        <f>AH12*Sheet1!$L$11</f>
        <v>9515</v>
      </c>
      <c r="AH13" s="13">
        <f>AI12*Sheet1!$L$11</f>
        <v>10380</v>
      </c>
      <c r="AI13" s="13">
        <f>AJ12*Sheet1!$L$11</f>
        <v>9861</v>
      </c>
      <c r="AJ13" s="13">
        <f>AK12*Sheet1!$L$11</f>
        <v>9342</v>
      </c>
      <c r="AK13" s="17">
        <f>AL12*Sheet1!$L$11</f>
        <v>0</v>
      </c>
      <c r="AL13">
        <f t="shared" ref="AL13:AL15" si="4">SUM(B13:AK13)</f>
        <v>188051</v>
      </c>
    </row>
    <row r="14" spans="1:38" x14ac:dyDescent="0.25">
      <c r="A14" t="s">
        <v>58</v>
      </c>
      <c r="B14" s="18">
        <v>0</v>
      </c>
      <c r="C14" s="8">
        <f>B13</f>
        <v>1211</v>
      </c>
      <c r="D14" s="8">
        <f t="shared" ref="D14:AK14" si="5">C13</f>
        <v>1730</v>
      </c>
      <c r="E14" s="8">
        <f t="shared" si="5"/>
        <v>1038</v>
      </c>
      <c r="F14" s="8">
        <f t="shared" si="5"/>
        <v>2422</v>
      </c>
      <c r="G14" s="8">
        <f t="shared" si="5"/>
        <v>1557</v>
      </c>
      <c r="H14" s="8">
        <f t="shared" si="5"/>
        <v>1211</v>
      </c>
      <c r="I14" s="8">
        <f t="shared" si="5"/>
        <v>1730</v>
      </c>
      <c r="J14" s="8">
        <f t="shared" si="5"/>
        <v>692</v>
      </c>
      <c r="K14" s="8">
        <f t="shared" si="5"/>
        <v>2249</v>
      </c>
      <c r="L14" s="8">
        <f t="shared" si="5"/>
        <v>2941</v>
      </c>
      <c r="M14" s="16">
        <f t="shared" si="5"/>
        <v>4325</v>
      </c>
      <c r="N14" s="22">
        <f t="shared" si="5"/>
        <v>2941</v>
      </c>
      <c r="O14" s="8">
        <f t="shared" si="5"/>
        <v>4498</v>
      </c>
      <c r="P14" s="8">
        <f t="shared" si="5"/>
        <v>5190</v>
      </c>
      <c r="Q14" s="8">
        <f t="shared" si="5"/>
        <v>4325</v>
      </c>
      <c r="R14" s="8">
        <f t="shared" si="5"/>
        <v>2595</v>
      </c>
      <c r="S14" s="8">
        <f t="shared" si="5"/>
        <v>4152</v>
      </c>
      <c r="T14" s="8">
        <f t="shared" si="5"/>
        <v>4844</v>
      </c>
      <c r="U14" s="8">
        <f t="shared" si="5"/>
        <v>5709</v>
      </c>
      <c r="V14" s="8">
        <f t="shared" si="5"/>
        <v>6055</v>
      </c>
      <c r="W14" s="8">
        <f t="shared" si="5"/>
        <v>7093</v>
      </c>
      <c r="X14" s="8">
        <f t="shared" si="5"/>
        <v>7612</v>
      </c>
      <c r="Y14" s="16">
        <f t="shared" si="5"/>
        <v>6747</v>
      </c>
      <c r="Z14" s="22">
        <f t="shared" si="5"/>
        <v>7785</v>
      </c>
      <c r="AA14" s="8">
        <f t="shared" si="5"/>
        <v>8650</v>
      </c>
      <c r="AB14" s="8">
        <f t="shared" si="5"/>
        <v>8304</v>
      </c>
      <c r="AC14" s="8">
        <f t="shared" si="5"/>
        <v>8477</v>
      </c>
      <c r="AD14" s="8">
        <f t="shared" si="5"/>
        <v>7612</v>
      </c>
      <c r="AE14" s="8">
        <f t="shared" si="5"/>
        <v>7266</v>
      </c>
      <c r="AF14" s="8">
        <f t="shared" si="5"/>
        <v>9169</v>
      </c>
      <c r="AG14" s="8">
        <f t="shared" si="5"/>
        <v>8823</v>
      </c>
      <c r="AH14" s="8">
        <f t="shared" si="5"/>
        <v>9515</v>
      </c>
      <c r="AI14" s="8">
        <f t="shared" si="5"/>
        <v>10380</v>
      </c>
      <c r="AJ14" s="8">
        <f t="shared" si="5"/>
        <v>9861</v>
      </c>
      <c r="AK14" s="16">
        <f t="shared" si="5"/>
        <v>9342</v>
      </c>
    </row>
    <row r="15" spans="1:38" ht="15.75" thickBot="1" x14ac:dyDescent="0.3">
      <c r="A15" t="s">
        <v>59</v>
      </c>
      <c r="B15" s="5">
        <f>B12+B13-B14</f>
        <v>9861</v>
      </c>
      <c r="C15" s="5">
        <f>C12+C13-C14</f>
        <v>12629</v>
      </c>
      <c r="D15" s="5">
        <f t="shared" ref="D15:AK15" si="6">D12+D13-D14</f>
        <v>16608</v>
      </c>
      <c r="E15" s="5">
        <f t="shared" si="6"/>
        <v>11764</v>
      </c>
      <c r="F15" s="5">
        <f t="shared" si="6"/>
        <v>23355</v>
      </c>
      <c r="G15" s="5">
        <f t="shared" si="6"/>
        <v>15224</v>
      </c>
      <c r="H15" s="5">
        <f t="shared" si="6"/>
        <v>12629</v>
      </c>
      <c r="I15" s="5">
        <f t="shared" si="6"/>
        <v>16262</v>
      </c>
      <c r="J15" s="5">
        <f t="shared" si="6"/>
        <v>8477</v>
      </c>
      <c r="K15" s="5">
        <f t="shared" si="6"/>
        <v>23182</v>
      </c>
      <c r="L15" s="5">
        <f t="shared" si="6"/>
        <v>30794</v>
      </c>
      <c r="M15" s="19">
        <f t="shared" si="6"/>
        <v>41866</v>
      </c>
      <c r="N15" s="24">
        <f t="shared" si="6"/>
        <v>30967</v>
      </c>
      <c r="O15" s="5">
        <f t="shared" si="6"/>
        <v>45672</v>
      </c>
      <c r="P15" s="5">
        <f t="shared" si="6"/>
        <v>51035</v>
      </c>
      <c r="Q15" s="5">
        <f t="shared" si="6"/>
        <v>41520</v>
      </c>
      <c r="R15" s="5">
        <f t="shared" si="6"/>
        <v>27507</v>
      </c>
      <c r="S15" s="5">
        <f t="shared" si="6"/>
        <v>42212</v>
      </c>
      <c r="T15" s="5">
        <f t="shared" si="6"/>
        <v>49305</v>
      </c>
      <c r="U15" s="5">
        <f t="shared" si="6"/>
        <v>57436</v>
      </c>
      <c r="V15" s="5">
        <f t="shared" si="6"/>
        <v>61588</v>
      </c>
      <c r="W15" s="5">
        <f t="shared" si="6"/>
        <v>71449</v>
      </c>
      <c r="X15" s="5">
        <f t="shared" si="6"/>
        <v>75255</v>
      </c>
      <c r="Y15" s="19">
        <f t="shared" si="6"/>
        <v>68508</v>
      </c>
      <c r="Z15" s="24">
        <f t="shared" si="6"/>
        <v>78715</v>
      </c>
      <c r="AA15" s="5">
        <f t="shared" si="6"/>
        <v>86154</v>
      </c>
      <c r="AB15" s="5">
        <f t="shared" si="6"/>
        <v>83213</v>
      </c>
      <c r="AC15" s="5">
        <f t="shared" si="6"/>
        <v>83905</v>
      </c>
      <c r="AD15" s="5">
        <f t="shared" si="6"/>
        <v>75774</v>
      </c>
      <c r="AE15" s="5">
        <f t="shared" si="6"/>
        <v>74563</v>
      </c>
      <c r="AF15" s="5">
        <f t="shared" si="6"/>
        <v>91344</v>
      </c>
      <c r="AG15" s="5">
        <f t="shared" si="6"/>
        <v>88922</v>
      </c>
      <c r="AH15" s="5">
        <f t="shared" si="6"/>
        <v>96015</v>
      </c>
      <c r="AI15" s="5">
        <f t="shared" si="6"/>
        <v>103281</v>
      </c>
      <c r="AJ15" s="5">
        <f t="shared" si="6"/>
        <v>98091</v>
      </c>
      <c r="AK15" s="19">
        <f t="shared" si="6"/>
        <v>84078</v>
      </c>
      <c r="AL15" s="5">
        <f t="shared" si="4"/>
        <v>1889160</v>
      </c>
    </row>
    <row r="16" spans="1:38" ht="15.75" thickTop="1" x14ac:dyDescent="0.25"/>
    <row r="18" spans="1:38" x14ac:dyDescent="0.25">
      <c r="A18" s="26" t="s">
        <v>65</v>
      </c>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row>
    <row r="19" spans="1:38" x14ac:dyDescent="0.25">
      <c r="A19" t="s">
        <v>66</v>
      </c>
      <c r="B19">
        <f>B8</f>
        <v>5400</v>
      </c>
      <c r="C19">
        <f>C8</f>
        <v>7600</v>
      </c>
      <c r="D19">
        <f t="shared" ref="D19:AK19" si="7">D8</f>
        <v>9200</v>
      </c>
      <c r="E19">
        <f t="shared" si="7"/>
        <v>7600</v>
      </c>
      <c r="F19">
        <f t="shared" si="7"/>
        <v>13000</v>
      </c>
      <c r="G19">
        <f t="shared" si="7"/>
        <v>8600</v>
      </c>
      <c r="H19">
        <f t="shared" si="7"/>
        <v>7600</v>
      </c>
      <c r="I19">
        <f t="shared" si="7"/>
        <v>8800</v>
      </c>
      <c r="J19">
        <f t="shared" si="7"/>
        <v>5800</v>
      </c>
      <c r="K19">
        <f t="shared" si="7"/>
        <v>13800</v>
      </c>
      <c r="L19">
        <f t="shared" si="7"/>
        <v>18600</v>
      </c>
      <c r="M19">
        <f t="shared" si="7"/>
        <v>23400</v>
      </c>
      <c r="N19">
        <f t="shared" si="7"/>
        <v>18800</v>
      </c>
      <c r="O19">
        <f t="shared" si="7"/>
        <v>26800</v>
      </c>
      <c r="P19">
        <f t="shared" si="7"/>
        <v>29000</v>
      </c>
      <c r="Q19">
        <f t="shared" si="7"/>
        <v>23000</v>
      </c>
      <c r="R19">
        <f t="shared" si="7"/>
        <v>16800</v>
      </c>
      <c r="S19">
        <f t="shared" si="7"/>
        <v>24800</v>
      </c>
      <c r="T19">
        <f t="shared" si="7"/>
        <v>29000</v>
      </c>
      <c r="U19">
        <f t="shared" si="7"/>
        <v>33400</v>
      </c>
      <c r="V19">
        <f t="shared" si="7"/>
        <v>36200</v>
      </c>
      <c r="W19">
        <f t="shared" si="7"/>
        <v>41600</v>
      </c>
      <c r="X19">
        <f t="shared" si="7"/>
        <v>43000</v>
      </c>
      <c r="Y19">
        <f t="shared" si="7"/>
        <v>40200</v>
      </c>
      <c r="Z19">
        <f t="shared" si="7"/>
        <v>46000</v>
      </c>
      <c r="AA19">
        <f t="shared" si="7"/>
        <v>49600</v>
      </c>
      <c r="AB19">
        <f t="shared" si="7"/>
        <v>48200</v>
      </c>
      <c r="AC19">
        <f t="shared" si="7"/>
        <v>48000</v>
      </c>
      <c r="AD19">
        <f t="shared" si="7"/>
        <v>43600</v>
      </c>
      <c r="AE19">
        <f t="shared" si="7"/>
        <v>44200</v>
      </c>
      <c r="AF19">
        <f t="shared" si="7"/>
        <v>52600</v>
      </c>
      <c r="AG19">
        <f t="shared" si="7"/>
        <v>51800</v>
      </c>
      <c r="AH19">
        <f t="shared" si="7"/>
        <v>56000</v>
      </c>
      <c r="AI19">
        <f t="shared" si="7"/>
        <v>59400</v>
      </c>
      <c r="AJ19">
        <f t="shared" si="7"/>
        <v>56400</v>
      </c>
      <c r="AK19">
        <f t="shared" si="7"/>
        <v>261600</v>
      </c>
      <c r="AL19">
        <f>SUM(B19:AK19)</f>
        <v>1309400</v>
      </c>
    </row>
    <row r="20" spans="1:38" x14ac:dyDescent="0.25">
      <c r="A20" t="s">
        <v>67</v>
      </c>
      <c r="B20" s="12">
        <f>Sheet1!$I$14</f>
        <v>0.3</v>
      </c>
      <c r="C20" s="12">
        <f>Sheet1!$I$14</f>
        <v>0.3</v>
      </c>
      <c r="D20" s="12">
        <f>Sheet1!$I$14</f>
        <v>0.3</v>
      </c>
      <c r="E20" s="12">
        <f>Sheet1!$I$14</f>
        <v>0.3</v>
      </c>
      <c r="F20" s="12">
        <f>Sheet1!$I$14</f>
        <v>0.3</v>
      </c>
      <c r="G20" s="12">
        <f>Sheet1!$I$14</f>
        <v>0.3</v>
      </c>
      <c r="H20" s="12">
        <f>Sheet1!$I$14</f>
        <v>0.3</v>
      </c>
      <c r="I20" s="12">
        <f>Sheet1!$I$14</f>
        <v>0.3</v>
      </c>
      <c r="J20" s="12">
        <f>Sheet1!$I$14</f>
        <v>0.3</v>
      </c>
      <c r="K20" s="12">
        <f>Sheet1!$I$14</f>
        <v>0.3</v>
      </c>
      <c r="L20" s="12">
        <f>Sheet1!$I$14</f>
        <v>0.3</v>
      </c>
      <c r="M20" s="12">
        <f>Sheet1!$I$14</f>
        <v>0.3</v>
      </c>
      <c r="N20" s="12">
        <f>Sheet1!$I$14</f>
        <v>0.3</v>
      </c>
      <c r="O20" s="12">
        <f>Sheet1!$I$14</f>
        <v>0.3</v>
      </c>
      <c r="P20" s="12">
        <f>Sheet1!$I$14</f>
        <v>0.3</v>
      </c>
      <c r="Q20" s="12">
        <f>Sheet1!$I$14</f>
        <v>0.3</v>
      </c>
      <c r="R20" s="12">
        <f>Sheet1!$I$14</f>
        <v>0.3</v>
      </c>
      <c r="S20" s="12">
        <f>Sheet1!$I$14</f>
        <v>0.3</v>
      </c>
      <c r="T20" s="12">
        <f>Sheet1!$I$14</f>
        <v>0.3</v>
      </c>
      <c r="U20" s="12">
        <f>Sheet1!$I$14</f>
        <v>0.3</v>
      </c>
      <c r="V20" s="12">
        <f>Sheet1!$I$14</f>
        <v>0.3</v>
      </c>
      <c r="W20" s="12">
        <f>Sheet1!$I$14</f>
        <v>0.3</v>
      </c>
      <c r="X20" s="12">
        <f>Sheet1!$I$14</f>
        <v>0.3</v>
      </c>
      <c r="Y20" s="12">
        <f>Sheet1!$I$14</f>
        <v>0.3</v>
      </c>
      <c r="Z20" s="12">
        <f>Sheet1!$I$14</f>
        <v>0.3</v>
      </c>
      <c r="AA20" s="12">
        <f>Sheet1!$I$14</f>
        <v>0.3</v>
      </c>
      <c r="AB20" s="12">
        <f>Sheet1!$I$14</f>
        <v>0.3</v>
      </c>
      <c r="AC20" s="12">
        <f>Sheet1!$I$14</f>
        <v>0.3</v>
      </c>
      <c r="AD20" s="12">
        <f>Sheet1!$I$14</f>
        <v>0.3</v>
      </c>
      <c r="AE20" s="12">
        <f>Sheet1!$I$14</f>
        <v>0.3</v>
      </c>
      <c r="AF20" s="12">
        <f>Sheet1!$I$14</f>
        <v>0.3</v>
      </c>
      <c r="AG20" s="12">
        <f>Sheet1!$I$14</f>
        <v>0.3</v>
      </c>
      <c r="AH20" s="12">
        <f>Sheet1!$I$14</f>
        <v>0.3</v>
      </c>
      <c r="AI20" s="12">
        <f>Sheet1!$I$14</f>
        <v>0.3</v>
      </c>
      <c r="AJ20" s="12">
        <f>Sheet1!$I$14</f>
        <v>0.3</v>
      </c>
      <c r="AK20" s="12">
        <f>Sheet1!$I$14</f>
        <v>0.3</v>
      </c>
    </row>
    <row r="21" spans="1:38" x14ac:dyDescent="0.25">
      <c r="A21" t="s">
        <v>68</v>
      </c>
      <c r="B21" s="25">
        <f>B19*B20</f>
        <v>1620</v>
      </c>
      <c r="C21" s="25">
        <f>C19*C20</f>
        <v>2280</v>
      </c>
      <c r="D21" s="25">
        <f t="shared" ref="D21:AK21" si="8">D19*D20</f>
        <v>2760</v>
      </c>
      <c r="E21" s="25">
        <f t="shared" si="8"/>
        <v>2280</v>
      </c>
      <c r="F21" s="25">
        <f t="shared" si="8"/>
        <v>3900</v>
      </c>
      <c r="G21" s="25">
        <f t="shared" si="8"/>
        <v>2580</v>
      </c>
      <c r="H21" s="25">
        <f t="shared" si="8"/>
        <v>2280</v>
      </c>
      <c r="I21" s="25">
        <f t="shared" si="8"/>
        <v>2640</v>
      </c>
      <c r="J21" s="25">
        <f t="shared" si="8"/>
        <v>1740</v>
      </c>
      <c r="K21" s="25">
        <f t="shared" si="8"/>
        <v>4140</v>
      </c>
      <c r="L21" s="25">
        <f t="shared" si="8"/>
        <v>5580</v>
      </c>
      <c r="M21" s="25">
        <f t="shared" si="8"/>
        <v>7020</v>
      </c>
      <c r="N21" s="25">
        <f t="shared" si="8"/>
        <v>5640</v>
      </c>
      <c r="O21" s="25">
        <f t="shared" si="8"/>
        <v>8040</v>
      </c>
      <c r="P21" s="25">
        <f t="shared" si="8"/>
        <v>8700</v>
      </c>
      <c r="Q21" s="25">
        <f t="shared" si="8"/>
        <v>6900</v>
      </c>
      <c r="R21" s="25">
        <f t="shared" si="8"/>
        <v>5040</v>
      </c>
      <c r="S21" s="25">
        <f t="shared" si="8"/>
        <v>7440</v>
      </c>
      <c r="T21" s="25">
        <f t="shared" si="8"/>
        <v>8700</v>
      </c>
      <c r="U21" s="25">
        <f t="shared" si="8"/>
        <v>10020</v>
      </c>
      <c r="V21" s="25">
        <f t="shared" si="8"/>
        <v>10860</v>
      </c>
      <c r="W21" s="25">
        <f t="shared" si="8"/>
        <v>12480</v>
      </c>
      <c r="X21" s="25">
        <f t="shared" si="8"/>
        <v>12900</v>
      </c>
      <c r="Y21" s="25">
        <f t="shared" si="8"/>
        <v>12060</v>
      </c>
      <c r="Z21" s="25">
        <f t="shared" si="8"/>
        <v>13800</v>
      </c>
      <c r="AA21" s="25">
        <f t="shared" si="8"/>
        <v>14880</v>
      </c>
      <c r="AB21" s="25">
        <f t="shared" si="8"/>
        <v>14460</v>
      </c>
      <c r="AC21" s="25">
        <f t="shared" si="8"/>
        <v>14400</v>
      </c>
      <c r="AD21" s="25">
        <f t="shared" si="8"/>
        <v>13080</v>
      </c>
      <c r="AE21" s="25">
        <f t="shared" si="8"/>
        <v>13260</v>
      </c>
      <c r="AF21" s="25">
        <f t="shared" si="8"/>
        <v>15780</v>
      </c>
      <c r="AG21" s="25">
        <f t="shared" si="8"/>
        <v>15540</v>
      </c>
      <c r="AH21" s="25">
        <f t="shared" si="8"/>
        <v>16800</v>
      </c>
      <c r="AI21" s="25">
        <f t="shared" si="8"/>
        <v>17820</v>
      </c>
      <c r="AJ21" s="25">
        <f t="shared" si="8"/>
        <v>16920</v>
      </c>
      <c r="AK21" s="25">
        <f t="shared" si="8"/>
        <v>78480</v>
      </c>
      <c r="AL21" s="25">
        <f t="shared" ref="AL21:AL23" si="9">SUM(B21:AK21)</f>
        <v>392820</v>
      </c>
    </row>
    <row r="22" spans="1:38" x14ac:dyDescent="0.25">
      <c r="A22" t="s">
        <v>69</v>
      </c>
      <c r="B22" s="4">
        <f>Sheet1!$I$13</f>
        <v>10</v>
      </c>
      <c r="C22" s="4">
        <f>Sheet1!$I$13</f>
        <v>10</v>
      </c>
      <c r="D22" s="4">
        <f>Sheet1!$I$13</f>
        <v>10</v>
      </c>
      <c r="E22" s="4">
        <f>Sheet1!$I$13</f>
        <v>10</v>
      </c>
      <c r="F22" s="4">
        <f>Sheet1!$I$13</f>
        <v>10</v>
      </c>
      <c r="G22" s="4">
        <f>Sheet1!$I$13</f>
        <v>10</v>
      </c>
      <c r="H22" s="4">
        <f>Sheet1!$I$13</f>
        <v>10</v>
      </c>
      <c r="I22" s="4">
        <f>Sheet1!$I$13</f>
        <v>10</v>
      </c>
      <c r="J22" s="4">
        <f>Sheet1!$I$13</f>
        <v>10</v>
      </c>
      <c r="K22" s="4">
        <f>Sheet1!$I$13</f>
        <v>10</v>
      </c>
      <c r="L22" s="4">
        <f>Sheet1!$I$13</f>
        <v>10</v>
      </c>
      <c r="M22" s="4">
        <f>Sheet1!$I$13</f>
        <v>10</v>
      </c>
      <c r="N22" s="4">
        <f>Sheet1!$I$13</f>
        <v>10</v>
      </c>
      <c r="O22" s="4">
        <f>Sheet1!$I$13</f>
        <v>10</v>
      </c>
      <c r="P22" s="4">
        <f>Sheet1!$I$13</f>
        <v>10</v>
      </c>
      <c r="Q22" s="4">
        <f>Sheet1!$I$13</f>
        <v>10</v>
      </c>
      <c r="R22" s="4">
        <f>Sheet1!$I$13</f>
        <v>10</v>
      </c>
      <c r="S22" s="4">
        <f>Sheet1!$I$13</f>
        <v>10</v>
      </c>
      <c r="T22" s="4">
        <f>Sheet1!$I$13</f>
        <v>10</v>
      </c>
      <c r="U22" s="4">
        <f>Sheet1!$I$13</f>
        <v>10</v>
      </c>
      <c r="V22" s="4">
        <f>Sheet1!$I$13</f>
        <v>10</v>
      </c>
      <c r="W22" s="4">
        <f>Sheet1!$I$13</f>
        <v>10</v>
      </c>
      <c r="X22" s="4">
        <f>Sheet1!$I$13</f>
        <v>10</v>
      </c>
      <c r="Y22" s="4">
        <f>Sheet1!$I$13</f>
        <v>10</v>
      </c>
      <c r="Z22" s="4">
        <f>Sheet1!$I$13</f>
        <v>10</v>
      </c>
      <c r="AA22" s="4">
        <f>Sheet1!$I$13</f>
        <v>10</v>
      </c>
      <c r="AB22" s="4">
        <f>Sheet1!$I$13</f>
        <v>10</v>
      </c>
      <c r="AC22" s="4">
        <f>Sheet1!$I$13</f>
        <v>10</v>
      </c>
      <c r="AD22" s="4">
        <f>Sheet1!$I$13</f>
        <v>10</v>
      </c>
      <c r="AE22" s="4">
        <f>Sheet1!$I$13</f>
        <v>10</v>
      </c>
      <c r="AF22" s="4">
        <f>Sheet1!$I$13</f>
        <v>10</v>
      </c>
      <c r="AG22" s="4">
        <f>Sheet1!$I$13</f>
        <v>10</v>
      </c>
      <c r="AH22" s="4">
        <f>Sheet1!$I$13</f>
        <v>10</v>
      </c>
      <c r="AI22" s="4">
        <f>Sheet1!$I$13</f>
        <v>10</v>
      </c>
      <c r="AJ22" s="4">
        <f>Sheet1!$I$13</f>
        <v>10</v>
      </c>
      <c r="AK22" s="4">
        <f>Sheet1!$I$13</f>
        <v>10</v>
      </c>
    </row>
    <row r="23" spans="1:38" ht="15.75" thickBot="1" x14ac:dyDescent="0.3">
      <c r="A23" t="s">
        <v>70</v>
      </c>
      <c r="B23" s="5">
        <f>B22*B21</f>
        <v>16200</v>
      </c>
      <c r="C23" s="5">
        <f>C22*C21</f>
        <v>22800</v>
      </c>
      <c r="D23" s="5">
        <f t="shared" ref="D23:AK23" si="10">D22*D21</f>
        <v>27600</v>
      </c>
      <c r="E23" s="5">
        <f t="shared" si="10"/>
        <v>22800</v>
      </c>
      <c r="F23" s="5">
        <f t="shared" si="10"/>
        <v>39000</v>
      </c>
      <c r="G23" s="5">
        <f t="shared" si="10"/>
        <v>25800</v>
      </c>
      <c r="H23" s="5">
        <f t="shared" si="10"/>
        <v>22800</v>
      </c>
      <c r="I23" s="5">
        <f t="shared" si="10"/>
        <v>26400</v>
      </c>
      <c r="J23" s="5">
        <f t="shared" si="10"/>
        <v>17400</v>
      </c>
      <c r="K23" s="5">
        <f t="shared" si="10"/>
        <v>41400</v>
      </c>
      <c r="L23" s="5">
        <f t="shared" si="10"/>
        <v>55800</v>
      </c>
      <c r="M23" s="5">
        <f t="shared" si="10"/>
        <v>70200</v>
      </c>
      <c r="N23" s="5">
        <f t="shared" si="10"/>
        <v>56400</v>
      </c>
      <c r="O23" s="5">
        <f t="shared" si="10"/>
        <v>80400</v>
      </c>
      <c r="P23" s="5">
        <f t="shared" si="10"/>
        <v>87000</v>
      </c>
      <c r="Q23" s="5">
        <f t="shared" si="10"/>
        <v>69000</v>
      </c>
      <c r="R23" s="5">
        <f t="shared" si="10"/>
        <v>50400</v>
      </c>
      <c r="S23" s="5">
        <f t="shared" si="10"/>
        <v>74400</v>
      </c>
      <c r="T23" s="5">
        <f t="shared" si="10"/>
        <v>87000</v>
      </c>
      <c r="U23" s="5">
        <f t="shared" si="10"/>
        <v>100200</v>
      </c>
      <c r="V23" s="5">
        <f t="shared" si="10"/>
        <v>108600</v>
      </c>
      <c r="W23" s="5">
        <f t="shared" si="10"/>
        <v>124800</v>
      </c>
      <c r="X23" s="5">
        <f t="shared" si="10"/>
        <v>129000</v>
      </c>
      <c r="Y23" s="5">
        <f t="shared" si="10"/>
        <v>120600</v>
      </c>
      <c r="Z23" s="5">
        <f t="shared" si="10"/>
        <v>138000</v>
      </c>
      <c r="AA23" s="5">
        <f t="shared" si="10"/>
        <v>148800</v>
      </c>
      <c r="AB23" s="5">
        <f t="shared" si="10"/>
        <v>144600</v>
      </c>
      <c r="AC23" s="5">
        <f t="shared" si="10"/>
        <v>144000</v>
      </c>
      <c r="AD23" s="5">
        <f t="shared" si="10"/>
        <v>130800</v>
      </c>
      <c r="AE23" s="5">
        <f t="shared" si="10"/>
        <v>132600</v>
      </c>
      <c r="AF23" s="5">
        <f t="shared" si="10"/>
        <v>157800</v>
      </c>
      <c r="AG23" s="5">
        <f t="shared" si="10"/>
        <v>155400</v>
      </c>
      <c r="AH23" s="5">
        <f t="shared" si="10"/>
        <v>168000</v>
      </c>
      <c r="AI23" s="5">
        <f t="shared" si="10"/>
        <v>178200</v>
      </c>
      <c r="AJ23" s="5">
        <f t="shared" si="10"/>
        <v>169200</v>
      </c>
      <c r="AK23" s="5">
        <f t="shared" si="10"/>
        <v>784800</v>
      </c>
      <c r="AL23" s="5">
        <f t="shared" si="9"/>
        <v>3928200</v>
      </c>
    </row>
    <row r="24" spans="1:38" ht="15.75" thickTop="1" x14ac:dyDescent="0.25"/>
    <row r="26" spans="1:38" x14ac:dyDescent="0.25">
      <c r="A26" s="26" t="s">
        <v>71</v>
      </c>
      <c r="B26" s="26"/>
      <c r="C26" s="26"/>
      <c r="D26" s="26"/>
    </row>
    <row r="27" spans="1:38" x14ac:dyDescent="0.25">
      <c r="A27" t="s">
        <v>61</v>
      </c>
      <c r="B27">
        <v>2022</v>
      </c>
      <c r="C27">
        <v>2023</v>
      </c>
      <c r="D27">
        <v>2024</v>
      </c>
    </row>
    <row r="28" spans="1:38" ht="15.75" thickBot="1" x14ac:dyDescent="0.3">
      <c r="A28" t="s">
        <v>72</v>
      </c>
      <c r="B28" s="5">
        <f>SUM('Sales Budget'!B8:M8)</f>
        <v>1270000</v>
      </c>
      <c r="C28" s="5">
        <f>SUM('Sales Budget'!N8:Y8)</f>
        <v>3570000</v>
      </c>
      <c r="D28" s="5">
        <f>SUM('Sales Budget'!Z8:AK8)</f>
        <v>6080000</v>
      </c>
    </row>
    <row r="29" spans="1:38" ht="15.75" thickTop="1" x14ac:dyDescent="0.25"/>
    <row r="30" spans="1:38" x14ac:dyDescent="0.25">
      <c r="A30" t="s">
        <v>74</v>
      </c>
      <c r="B30" s="4">
        <f>SUM(B15:M15)</f>
        <v>222651</v>
      </c>
      <c r="C30" s="4">
        <f>SUM(N15:Y15)</f>
        <v>622454</v>
      </c>
      <c r="D30" s="4">
        <f>SUM(Z15:AK15)</f>
        <v>1044055</v>
      </c>
    </row>
    <row r="31" spans="1:38" x14ac:dyDescent="0.25">
      <c r="A31" t="s">
        <v>75</v>
      </c>
      <c r="B31" s="4">
        <f>SUM(B23:M23)</f>
        <v>388200</v>
      </c>
      <c r="C31" s="4">
        <f>SUM(N23:Y23)</f>
        <v>1087800</v>
      </c>
      <c r="D31" s="4">
        <f>SUM(Z23:AK23)</f>
        <v>2452200</v>
      </c>
    </row>
    <row r="32" spans="1:38" x14ac:dyDescent="0.25">
      <c r="A32" t="s">
        <v>76</v>
      </c>
      <c r="B32" s="4">
        <f>Sheet1!$I$15</f>
        <v>2000</v>
      </c>
      <c r="C32" s="4">
        <f>Sheet1!$I$15</f>
        <v>2000</v>
      </c>
      <c r="D32" s="4">
        <f>Sheet1!$I$15</f>
        <v>2000</v>
      </c>
    </row>
    <row r="33" spans="1:4" x14ac:dyDescent="0.25">
      <c r="A33" t="s">
        <v>84</v>
      </c>
      <c r="B33" s="4">
        <v>20000</v>
      </c>
      <c r="C33" s="4">
        <v>30000</v>
      </c>
      <c r="D33" s="4">
        <v>40000</v>
      </c>
    </row>
    <row r="34" spans="1:4" x14ac:dyDescent="0.25">
      <c r="A34" t="s">
        <v>85</v>
      </c>
      <c r="B34" s="4">
        <v>150000</v>
      </c>
      <c r="C34" s="4">
        <v>300000</v>
      </c>
      <c r="D34" s="4">
        <v>550000</v>
      </c>
    </row>
    <row r="35" spans="1:4" x14ac:dyDescent="0.25">
      <c r="A35" t="s">
        <v>80</v>
      </c>
      <c r="B35" s="4">
        <f>Sheet1!$J$16</f>
        <v>30000</v>
      </c>
      <c r="C35" s="4">
        <f>Sheet1!$J$16</f>
        <v>30000</v>
      </c>
      <c r="D35" s="4">
        <f>Sheet1!$J$16</f>
        <v>30000</v>
      </c>
    </row>
    <row r="36" spans="1:4" ht="15.75" thickBot="1" x14ac:dyDescent="0.3">
      <c r="A36" t="s">
        <v>81</v>
      </c>
      <c r="B36" s="5">
        <f>SUM(B30:B35)</f>
        <v>812851</v>
      </c>
      <c r="C36" s="5">
        <f t="shared" ref="C36:D36" si="11">SUM(C30:C35)</f>
        <v>2072254</v>
      </c>
      <c r="D36" s="5">
        <f t="shared" si="11"/>
        <v>4118255</v>
      </c>
    </row>
    <row r="37" spans="1:4" ht="15.75" thickTop="1" x14ac:dyDescent="0.25"/>
    <row r="38" spans="1:4" ht="15.75" thickBot="1" x14ac:dyDescent="0.3">
      <c r="A38" t="s">
        <v>82</v>
      </c>
      <c r="B38" s="5">
        <f>B28-B36</f>
        <v>457149</v>
      </c>
      <c r="C38" s="5">
        <f t="shared" ref="C38:D38" si="12">C28-C36</f>
        <v>1497746</v>
      </c>
      <c r="D38" s="5">
        <f t="shared" si="12"/>
        <v>1961745</v>
      </c>
    </row>
    <row r="39" spans="1:4" ht="15.75" thickTop="1" x14ac:dyDescent="0.25"/>
  </sheetData>
  <mergeCells count="6">
    <mergeCell ref="B2:M2"/>
    <mergeCell ref="N2:Y2"/>
    <mergeCell ref="Z2:AK2"/>
    <mergeCell ref="A26:D26"/>
    <mergeCell ref="A1:AL1"/>
    <mergeCell ref="A18:AL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BCBE5-44E9-40CF-943F-CA4FF418A9AD}">
  <dimension ref="A1:D16"/>
  <sheetViews>
    <sheetView workbookViewId="0">
      <selection activeCell="D4" sqref="D4"/>
    </sheetView>
  </sheetViews>
  <sheetFormatPr defaultRowHeight="15" x14ac:dyDescent="0.25"/>
  <cols>
    <col min="1" max="1" width="19.140625" customWidth="1"/>
    <col min="2" max="4" width="14.28515625" bestFit="1" customWidth="1"/>
  </cols>
  <sheetData>
    <row r="1" spans="1:4" x14ac:dyDescent="0.25">
      <c r="A1" t="s">
        <v>83</v>
      </c>
    </row>
    <row r="2" spans="1:4" x14ac:dyDescent="0.25">
      <c r="B2">
        <v>2022</v>
      </c>
      <c r="C2">
        <v>2023</v>
      </c>
      <c r="D2">
        <v>2024</v>
      </c>
    </row>
    <row r="3" spans="1:4" x14ac:dyDescent="0.25">
      <c r="A3" t="s">
        <v>86</v>
      </c>
      <c r="B3" s="4">
        <f>'Operations Budget'!B28</f>
        <v>1270000</v>
      </c>
      <c r="C3" s="4">
        <f>'Operations Budget'!C28</f>
        <v>3570000</v>
      </c>
      <c r="D3" s="4">
        <f>'Operations Budget'!D28</f>
        <v>6080000</v>
      </c>
    </row>
    <row r="4" spans="1:4" x14ac:dyDescent="0.25">
      <c r="A4" t="s">
        <v>74</v>
      </c>
      <c r="B4" s="4">
        <f>'Operations Budget'!B30</f>
        <v>222651</v>
      </c>
      <c r="C4" s="4">
        <f>'Operations Budget'!C30</f>
        <v>622454</v>
      </c>
      <c r="D4" s="4">
        <f>'Operations Budget'!D30</f>
        <v>1044055</v>
      </c>
    </row>
    <row r="5" spans="1:4" ht="15.75" thickBot="1" x14ac:dyDescent="0.3">
      <c r="A5" t="s">
        <v>87</v>
      </c>
      <c r="B5" s="5">
        <f>B3-B4</f>
        <v>1047349</v>
      </c>
      <c r="C5" s="5">
        <f t="shared" ref="C5:D5" si="0">C3-C4</f>
        <v>2947546</v>
      </c>
      <c r="D5" s="5">
        <f t="shared" si="0"/>
        <v>5035945</v>
      </c>
    </row>
    <row r="6" spans="1:4" ht="15.75" thickTop="1" x14ac:dyDescent="0.25"/>
    <row r="7" spans="1:4" x14ac:dyDescent="0.25">
      <c r="A7" s="31" t="s">
        <v>88</v>
      </c>
    </row>
    <row r="8" spans="1:4" x14ac:dyDescent="0.25">
      <c r="A8" s="32" t="s">
        <v>89</v>
      </c>
      <c r="B8" s="4">
        <f>'Operations Budget'!B31</f>
        <v>388200</v>
      </c>
      <c r="C8" s="4">
        <f>'Operations Budget'!C31</f>
        <v>1087800</v>
      </c>
      <c r="D8" s="4">
        <f>'Operations Budget'!D31</f>
        <v>2452200</v>
      </c>
    </row>
    <row r="9" spans="1:4" x14ac:dyDescent="0.25">
      <c r="A9" t="str">
        <f>'Operations Budget'!A32</f>
        <v>Rent Costs</v>
      </c>
      <c r="B9" s="4">
        <f>Sheet1!$I$15</f>
        <v>2000</v>
      </c>
      <c r="C9" s="4">
        <f>Sheet1!$I$15</f>
        <v>2000</v>
      </c>
      <c r="D9" s="4">
        <f>Sheet1!$I$15</f>
        <v>2000</v>
      </c>
    </row>
    <row r="10" spans="1:4" x14ac:dyDescent="0.25">
      <c r="A10" t="str">
        <f>'Operations Budget'!A33</f>
        <v>Supplies</v>
      </c>
      <c r="B10" s="4">
        <v>20000</v>
      </c>
      <c r="C10" s="4">
        <v>20000</v>
      </c>
      <c r="D10" s="4">
        <v>20000</v>
      </c>
    </row>
    <row r="11" spans="1:4" x14ac:dyDescent="0.25">
      <c r="A11" t="str">
        <f>'Operations Budget'!A34</f>
        <v>Advertising</v>
      </c>
      <c r="B11" s="4">
        <v>150000</v>
      </c>
      <c r="C11" s="4">
        <v>150000</v>
      </c>
      <c r="D11" s="4">
        <v>150000</v>
      </c>
    </row>
    <row r="12" spans="1:4" x14ac:dyDescent="0.25">
      <c r="A12" t="str">
        <f>'Operations Budget'!A35</f>
        <v>Other Expenses</v>
      </c>
      <c r="B12" s="4">
        <f>Sheet1!$J$16</f>
        <v>30000</v>
      </c>
      <c r="C12" s="4">
        <f>Sheet1!$J$16</f>
        <v>30000</v>
      </c>
      <c r="D12" s="4">
        <f>Sheet1!$J$16</f>
        <v>30000</v>
      </c>
    </row>
    <row r="13" spans="1:4" ht="15.75" thickBot="1" x14ac:dyDescent="0.3">
      <c r="A13" t="str">
        <f>'Operations Budget'!A36</f>
        <v>Total Expenses</v>
      </c>
      <c r="B13" s="5">
        <f>SUM(B8:B12)</f>
        <v>590200</v>
      </c>
      <c r="C13" s="5">
        <f>SUM(C8:C12)</f>
        <v>1289800</v>
      </c>
      <c r="D13" s="5">
        <f>SUM(D8:D12)</f>
        <v>2654200</v>
      </c>
    </row>
    <row r="14" spans="1:4" ht="15.75" thickTop="1" x14ac:dyDescent="0.25"/>
    <row r="15" spans="1:4" ht="15.75" thickBot="1" x14ac:dyDescent="0.3">
      <c r="A15" t="s">
        <v>90</v>
      </c>
      <c r="B15" s="5">
        <f>B5-B13</f>
        <v>457149</v>
      </c>
      <c r="C15" s="5">
        <f t="shared" ref="C15:D15" si="1">C5-C13</f>
        <v>1657746</v>
      </c>
      <c r="D15" s="5">
        <f t="shared" si="1"/>
        <v>2381745</v>
      </c>
    </row>
    <row r="16" spans="1:4" ht="15.75" thickTop="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2A740-7225-4A7F-AFDF-F5C45F6D6891}">
  <dimension ref="A1:L10"/>
  <sheetViews>
    <sheetView topLeftCell="B1" workbookViewId="0">
      <selection activeCell="H8" sqref="H8"/>
    </sheetView>
  </sheetViews>
  <sheetFormatPr defaultRowHeight="15" x14ac:dyDescent="0.25"/>
  <cols>
    <col min="1" max="1" width="21.42578125" customWidth="1"/>
    <col min="2" max="2" width="15.5703125" customWidth="1"/>
    <col min="3" max="3" width="17.5703125" customWidth="1"/>
    <col min="4" max="4" width="15.5703125" customWidth="1"/>
    <col min="5" max="5" width="18.5703125" customWidth="1"/>
    <col min="6" max="6" width="18" customWidth="1"/>
    <col min="7" max="7" width="16.140625" customWidth="1"/>
    <col min="8" max="8" width="14.28515625" customWidth="1"/>
    <col min="9" max="9" width="12.42578125" customWidth="1"/>
    <col min="10" max="10" width="14.28515625" bestFit="1" customWidth="1"/>
    <col min="11" max="11" width="13.7109375" customWidth="1"/>
    <col min="12" max="12" width="13.85546875" customWidth="1"/>
  </cols>
  <sheetData>
    <row r="1" spans="1:12" x14ac:dyDescent="0.25">
      <c r="A1" s="27" t="s">
        <v>0</v>
      </c>
      <c r="B1" s="26"/>
      <c r="C1" s="26"/>
      <c r="D1" s="26"/>
      <c r="E1" s="26"/>
      <c r="F1" s="26"/>
      <c r="G1" s="26"/>
      <c r="H1" s="26"/>
      <c r="I1" s="26"/>
      <c r="J1" s="26"/>
    </row>
    <row r="2" spans="1:12" x14ac:dyDescent="0.25">
      <c r="A2" s="27" t="s">
        <v>91</v>
      </c>
      <c r="B2" s="27"/>
      <c r="C2" s="27"/>
      <c r="D2" s="27"/>
      <c r="E2" s="27"/>
      <c r="F2" s="27"/>
      <c r="G2" s="27"/>
      <c r="H2" s="27"/>
      <c r="I2" s="27"/>
      <c r="J2" s="27"/>
    </row>
    <row r="3" spans="1:12" x14ac:dyDescent="0.25">
      <c r="A3" s="28" t="s">
        <v>92</v>
      </c>
      <c r="B3" s="28"/>
      <c r="C3" s="28"/>
      <c r="D3" s="29"/>
      <c r="E3" s="30" t="s">
        <v>93</v>
      </c>
      <c r="F3" s="28"/>
      <c r="G3" s="28"/>
      <c r="H3" s="29"/>
      <c r="I3" s="26" t="s">
        <v>94</v>
      </c>
      <c r="J3" s="26"/>
      <c r="K3" s="26"/>
      <c r="L3" s="26"/>
    </row>
    <row r="4" spans="1:12" x14ac:dyDescent="0.25">
      <c r="A4" s="28" t="s">
        <v>95</v>
      </c>
      <c r="B4" s="28"/>
      <c r="C4" s="28" t="s">
        <v>96</v>
      </c>
      <c r="D4" s="29"/>
      <c r="E4" s="30" t="s">
        <v>95</v>
      </c>
      <c r="F4" s="28"/>
      <c r="G4" s="28" t="s">
        <v>96</v>
      </c>
      <c r="H4" s="29"/>
      <c r="I4" s="26" t="s">
        <v>95</v>
      </c>
      <c r="J4" s="26"/>
      <c r="K4" s="26" t="s">
        <v>96</v>
      </c>
      <c r="L4" s="26"/>
    </row>
    <row r="5" spans="1:12" x14ac:dyDescent="0.25">
      <c r="A5" s="7" t="s">
        <v>97</v>
      </c>
      <c r="B5" s="8">
        <f>SUM('Cash Collections'!A6:L6)</f>
        <v>1178000</v>
      </c>
      <c r="C5" s="7" t="s">
        <v>100</v>
      </c>
      <c r="D5" s="16">
        <f>'Income Statement'!B4</f>
        <v>222651</v>
      </c>
      <c r="E5" s="20"/>
      <c r="F5" s="8">
        <f>SUM('Cash Collections'!M6:X6)</f>
        <v>3501000</v>
      </c>
      <c r="G5" s="7"/>
      <c r="H5" s="16">
        <f>'Income Statement'!C4</f>
        <v>622454</v>
      </c>
      <c r="J5" s="8">
        <f>SUM('Cash Collections'!Y6:AJ6)</f>
        <v>6022000</v>
      </c>
      <c r="L5" s="16">
        <f>'Income Statement'!D4</f>
        <v>1044055</v>
      </c>
    </row>
    <row r="6" spans="1:12" x14ac:dyDescent="0.25">
      <c r="A6" s="7" t="s">
        <v>98</v>
      </c>
      <c r="B6" s="8">
        <f>'Cash Collections'!L6*(1-Sheet1!$J$6)+'Cash Collections'!K6*(1-Sheet1!$J$7)+'Cash Collections'!J6*(1-Sheet1!$J$8)</f>
        <v>283900</v>
      </c>
      <c r="C6" s="7" t="s">
        <v>106</v>
      </c>
      <c r="D6" s="16">
        <f>'Income Statement'!B8+'Income Statement'!B9+'Income Statement'!B10+'Income Statement'!B11+'Income Statement'!B12</f>
        <v>590200</v>
      </c>
      <c r="E6" s="20"/>
      <c r="F6" s="8">
        <f>'Cash Collections'!X6*(1-Sheet1!$J$6)+'Cash Collections'!W6*(1-Sheet1!$J$7)+'Cash Collections'!V6*(1-Sheet1!$J$8)</f>
        <v>811600</v>
      </c>
      <c r="G6" s="7"/>
      <c r="H6" s="16">
        <f>SUM('Income Statement'!C8:C12)</f>
        <v>1289800</v>
      </c>
      <c r="J6" s="8">
        <f>'Cash Collections'!AJ6*(1-Sheet1!$J$6)+'Cash Collections'!AI6*(1-Sheet1!$J$7)+'Cash Collections'!AH6*(1-Sheet1!$J$8)</f>
        <v>1147700</v>
      </c>
      <c r="L6" s="16">
        <f>SUM('Income Statement'!D8:D12)</f>
        <v>2654200</v>
      </c>
    </row>
    <row r="7" spans="1:12" x14ac:dyDescent="0.25">
      <c r="A7" s="7" t="s">
        <v>104</v>
      </c>
      <c r="B7" s="8">
        <f>'Income Statement'!B4</f>
        <v>222651</v>
      </c>
      <c r="C7" s="7" t="s">
        <v>101</v>
      </c>
      <c r="D7" s="33">
        <f>914551</f>
        <v>914551</v>
      </c>
      <c r="E7" s="20"/>
      <c r="F7" s="8">
        <f>'Income Statement'!C4</f>
        <v>622454</v>
      </c>
      <c r="G7" s="7"/>
      <c r="H7" s="33">
        <v>1865054</v>
      </c>
      <c r="J7" s="8">
        <f>'Income Statement'!D4</f>
        <v>1044055</v>
      </c>
      <c r="L7" s="33">
        <v>2633755</v>
      </c>
    </row>
    <row r="8" spans="1:12" x14ac:dyDescent="0.25">
      <c r="A8" s="7" t="s">
        <v>99</v>
      </c>
      <c r="B8" s="18">
        <v>500000</v>
      </c>
      <c r="C8" s="7" t="s">
        <v>105</v>
      </c>
      <c r="D8" s="16">
        <f>'Income Statement'!B15</f>
        <v>457149</v>
      </c>
      <c r="E8" s="20"/>
      <c r="F8" s="18">
        <v>500000</v>
      </c>
      <c r="G8" s="7"/>
      <c r="H8" s="16">
        <f>'Income Statement'!C15</f>
        <v>1657746</v>
      </c>
      <c r="J8" s="18">
        <v>500000</v>
      </c>
      <c r="L8" s="16">
        <f>'Income Statement'!D15</f>
        <v>2381745</v>
      </c>
    </row>
    <row r="9" spans="1:12" x14ac:dyDescent="0.25">
      <c r="A9" s="7"/>
      <c r="B9" s="7"/>
      <c r="C9" s="7"/>
      <c r="D9" s="14"/>
      <c r="E9" s="20"/>
      <c r="F9" s="7"/>
      <c r="G9" s="7"/>
      <c r="H9" s="14"/>
      <c r="J9" s="7"/>
      <c r="L9" s="14"/>
    </row>
    <row r="10" spans="1:12" x14ac:dyDescent="0.25">
      <c r="A10" s="7" t="s">
        <v>102</v>
      </c>
      <c r="B10" s="8">
        <f>SUM(B5:B9)</f>
        <v>2184551</v>
      </c>
      <c r="C10" s="7" t="s">
        <v>103</v>
      </c>
      <c r="D10" s="33">
        <f>SUM(D5:D8)</f>
        <v>2184551</v>
      </c>
      <c r="E10" s="20"/>
      <c r="F10" s="8">
        <f>SUM(F5:F9)</f>
        <v>5435054</v>
      </c>
      <c r="G10" s="7"/>
      <c r="H10" s="16">
        <f>SUM(H5:H8)</f>
        <v>5435054</v>
      </c>
      <c r="J10" s="8">
        <f>SUM(J5:J9)</f>
        <v>8713755</v>
      </c>
      <c r="L10" s="16">
        <f>SUM(L5:L8)</f>
        <v>8713755</v>
      </c>
    </row>
  </sheetData>
  <mergeCells count="11">
    <mergeCell ref="G4:H4"/>
    <mergeCell ref="E3:H3"/>
    <mergeCell ref="I4:J4"/>
    <mergeCell ref="K4:L4"/>
    <mergeCell ref="I3:L3"/>
    <mergeCell ref="A1:J1"/>
    <mergeCell ref="A2:J2"/>
    <mergeCell ref="A4:B4"/>
    <mergeCell ref="A3:D3"/>
    <mergeCell ref="C4:D4"/>
    <mergeCell ref="E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Sales Budget</vt:lpstr>
      <vt:lpstr>Cash Collections</vt:lpstr>
      <vt:lpstr>Operations Budget</vt:lpstr>
      <vt:lpstr>Income Statement</vt:lpstr>
      <vt:lpstr>Balance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Mureithi</dc:creator>
  <cp:lastModifiedBy>Dennis Mureithi</cp:lastModifiedBy>
  <dcterms:created xsi:type="dcterms:W3CDTF">2021-12-06T16:48:47Z</dcterms:created>
  <dcterms:modified xsi:type="dcterms:W3CDTF">2021-12-06T21:12:32Z</dcterms:modified>
</cp:coreProperties>
</file>